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Z:\Applications,Worksheets, and Flyers\Commercial PY23\Worksheets\"/>
    </mc:Choice>
  </mc:AlternateContent>
  <xr:revisionPtr revIDLastSave="0" documentId="8_{054A5762-43C8-42B8-999D-A704E17E3EE1}" xr6:coauthVersionLast="47" xr6:coauthVersionMax="47" xr10:uidLastSave="{00000000-0000-0000-0000-000000000000}"/>
  <workbookProtection workbookAlgorithmName="SHA-512" workbookHashValue="QXoCyyfqlt3wBH4b2DsvNWBS3/raqq9iJova7dM1HUtUAebKRCScXM99udoSZi2cCbuLRJJxS81NPbTQkpnPpg==" workbookSaltValue="Y38lGskyJtLsFJA0tePlqA==" workbookSpinCount="100000" lockStructure="1"/>
  <bookViews>
    <workbookView xWindow="-57720" yWindow="-120" windowWidth="29040" windowHeight="15840" xr2:uid="{00000000-000D-0000-FFFF-FFFF00000000}"/>
  </bookViews>
  <sheets>
    <sheet name="Program Rules &amp; Worksheet Tips" sheetId="7" r:id="rId1"/>
    <sheet name="Input" sheetId="3" r:id="rId2"/>
    <sheet name="Lookup" sheetId="4" state="hidden" r:id="rId3"/>
    <sheet name="TP-1 Data" sheetId="6" state="hidden" r:id="rId4"/>
  </sheets>
  <externalReferences>
    <externalReference r:id="rId5"/>
  </externalReferences>
  <definedNames>
    <definedName name="County">'[1]Financial Review Total Project'!$F$18</definedName>
    <definedName name="DOE2016.Eff.1p">Lookup!$A$19:$B$28</definedName>
    <definedName name="DOE2016.Eff.3p">Lookup!$A$3:$B$15</definedName>
    <definedName name="DOE2016.NLL">Lookup!$J$3:$K$25</definedName>
    <definedName name="DollarPerkW_Hawaii">'[1]Avoided Cost Table'!$K$3:$K$27</definedName>
    <definedName name="DollarPerkW_Maui">'[1]Avoided Cost Table'!$J$3:$J$27</definedName>
    <definedName name="DollarPerkW_Oahu">'[1]Avoided Cost Table'!$I$3:$I$27</definedName>
    <definedName name="DollarPerkWh_Hawaii">'[1]Avoided Cost Table'!$N$3:$N$27</definedName>
    <definedName name="DollarPerkWh_Maui">'[1]Avoided Cost Table'!$M$3:$M$27</definedName>
    <definedName name="DollarPerkWh_Oahu">'[1]Avoided Cost Table'!$L$3:$L$27</definedName>
    <definedName name="EFLH">Lookup!$M$3:$N$13</definedName>
    <definedName name="EUL">Lookup!$R$2:$R$3</definedName>
    <definedName name="EventType">Lookup!$P$2:$P$3</definedName>
    <definedName name="IncentivekW">Lookup!$R$6</definedName>
    <definedName name="IncentivekWh">Lookup!$P$6</definedName>
    <definedName name="Island">'[1]Overview &amp; Inputs'!$I$4</definedName>
    <definedName name="IslandLosses">'[1]Financial Review Total Project'!$I$4:$J$8</definedName>
    <definedName name="Lookup_EffectiveRate">'[1]Effective Rates'!$B$6:$F$55</definedName>
    <definedName name="Lookup_FacilityType">'[1]Lookup Tables'!$E$3:$E$13</definedName>
    <definedName name="Lookup_Island">'[1]Lookup Tables'!$B$19:$B$23</definedName>
    <definedName name="Lookup_MeasureDescription">'[1]Lookup Tables'!$B$3:$C$12</definedName>
    <definedName name="Lookup_MeasureType">'[1]Lookup Tables'!$B$3:$B$12</definedName>
    <definedName name="Lookup_ProjectType">'[1]Lookup Tables'!$B$15:$B$16</definedName>
    <definedName name="Lookup_RateDescription">'[1]Lookup Tables'!$B$26:$C$30</definedName>
    <definedName name="Lookup_RateSchedule">'[1]Lookup Tables'!$B$26:$B$30</definedName>
    <definedName name="MeasureLife">'[1]Overview &amp; Inputs'!$F$12</definedName>
    <definedName name="PreTP1.NLL">Lookup!$D$3:$E$25</definedName>
    <definedName name="_xlnm.Print_Area" localSheetId="1">Input!$A$1:$R$38</definedName>
    <definedName name="TP1.NLL">Lookup!$G$3:$H$25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4" l="1"/>
  <c r="I16" i="3"/>
  <c r="I17" i="3"/>
  <c r="I18" i="3"/>
  <c r="I19" i="3"/>
  <c r="I20" i="3"/>
  <c r="I21" i="3"/>
  <c r="I22" i="3"/>
  <c r="I23" i="3"/>
  <c r="I24" i="3"/>
  <c r="I25" i="3"/>
  <c r="I26" i="3"/>
  <c r="I27" i="3"/>
  <c r="I28" i="3"/>
  <c r="I29" i="3"/>
  <c r="I30" i="3"/>
  <c r="I31" i="3"/>
  <c r="I32" i="3"/>
  <c r="I33" i="3"/>
  <c r="I34" i="3"/>
  <c r="I35" i="3"/>
  <c r="I36" i="3"/>
  <c r="M16" i="3" l="1"/>
  <c r="M17" i="3"/>
  <c r="K4" i="3"/>
  <c r="M15" i="3" l="1"/>
  <c r="H25" i="4"/>
  <c r="K25" i="4" l="1"/>
  <c r="M26" i="3" l="1"/>
  <c r="R27" i="3" l="1"/>
  <c r="R28" i="3"/>
  <c r="R29" i="3"/>
  <c r="R30" i="3"/>
  <c r="R32" i="3"/>
  <c r="R33" i="3"/>
  <c r="R34" i="3"/>
  <c r="R35" i="3"/>
  <c r="R36" i="3"/>
  <c r="M18" i="3" l="1"/>
  <c r="M19" i="3"/>
  <c r="M20" i="3"/>
  <c r="M21" i="3"/>
  <c r="M22" i="3"/>
  <c r="M23" i="3"/>
  <c r="M24" i="3"/>
  <c r="M25" i="3"/>
  <c r="M27" i="3"/>
  <c r="M28" i="3"/>
  <c r="M29" i="3"/>
  <c r="M30" i="3"/>
  <c r="M31" i="3"/>
  <c r="M32" i="3"/>
  <c r="M33" i="3"/>
  <c r="M34" i="3"/>
  <c r="M35" i="3"/>
  <c r="M36" i="3"/>
  <c r="F15" i="3"/>
  <c r="H15" i="3" s="1"/>
  <c r="K16" i="3"/>
  <c r="K17" i="3"/>
  <c r="K18" i="3"/>
  <c r="K19" i="3"/>
  <c r="K20" i="3"/>
  <c r="K21" i="3"/>
  <c r="K22" i="3"/>
  <c r="K23" i="3"/>
  <c r="K24" i="3"/>
  <c r="K25" i="3"/>
  <c r="K26" i="3"/>
  <c r="K27" i="3"/>
  <c r="K28" i="3"/>
  <c r="K29" i="3"/>
  <c r="K30" i="3"/>
  <c r="K31" i="3"/>
  <c r="K32" i="3"/>
  <c r="K33" i="3"/>
  <c r="K34" i="3"/>
  <c r="K35" i="3"/>
  <c r="K36" i="3"/>
  <c r="F16" i="3"/>
  <c r="H16" i="3" s="1"/>
  <c r="F17" i="3"/>
  <c r="F18" i="3"/>
  <c r="H18" i="3" s="1"/>
  <c r="F19" i="3"/>
  <c r="F20" i="3"/>
  <c r="F21" i="3"/>
  <c r="F22" i="3"/>
  <c r="F23" i="3"/>
  <c r="F24" i="3"/>
  <c r="F25" i="3"/>
  <c r="F26" i="3"/>
  <c r="F27" i="3"/>
  <c r="F28" i="3"/>
  <c r="F29" i="3"/>
  <c r="F30" i="3"/>
  <c r="F31" i="3"/>
  <c r="F32" i="3"/>
  <c r="F33" i="3"/>
  <c r="F34" i="3"/>
  <c r="F35" i="3"/>
  <c r="F36" i="3"/>
  <c r="N16" i="3" l="1"/>
  <c r="P16" i="3" s="1"/>
  <c r="N18" i="3"/>
  <c r="P18" i="3" s="1"/>
  <c r="N15" i="3"/>
  <c r="P15" i="3" s="1"/>
  <c r="I15" i="3"/>
  <c r="K3" i="4"/>
  <c r="K14" i="4" l="1"/>
  <c r="K15" i="4"/>
  <c r="K16" i="4"/>
  <c r="K17" i="4"/>
  <c r="K18" i="4"/>
  <c r="K19" i="4"/>
  <c r="K20" i="4"/>
  <c r="K21" i="4"/>
  <c r="K22" i="4"/>
  <c r="K23" i="4"/>
  <c r="K24" i="4"/>
  <c r="K13" i="4"/>
  <c r="K4" i="4"/>
  <c r="K5" i="4"/>
  <c r="K6" i="4"/>
  <c r="K7" i="4"/>
  <c r="K8" i="4"/>
  <c r="K9" i="4"/>
  <c r="K10" i="4"/>
  <c r="K11" i="4"/>
  <c r="O15" i="3" l="1"/>
  <c r="H17" i="3"/>
  <c r="H20" i="3"/>
  <c r="H22" i="3"/>
  <c r="H23" i="3"/>
  <c r="H24" i="3"/>
  <c r="H25" i="3"/>
  <c r="H26" i="3"/>
  <c r="H4" i="4"/>
  <c r="H5" i="4"/>
  <c r="H6" i="4"/>
  <c r="H7" i="4"/>
  <c r="H8" i="4"/>
  <c r="H9" i="4"/>
  <c r="H10" i="4"/>
  <c r="H11" i="4"/>
  <c r="H12" i="4"/>
  <c r="H13" i="4"/>
  <c r="H14" i="4"/>
  <c r="H15" i="4"/>
  <c r="H16" i="4"/>
  <c r="H17" i="4"/>
  <c r="H18" i="4"/>
  <c r="H19" i="4"/>
  <c r="H20" i="4"/>
  <c r="H21" i="4"/>
  <c r="H22" i="4"/>
  <c r="H23" i="4"/>
  <c r="H24" i="4"/>
  <c r="H3" i="4"/>
  <c r="N24" i="3" l="1"/>
  <c r="P24" i="3" s="1"/>
  <c r="N17" i="3"/>
  <c r="P17" i="3" s="1"/>
  <c r="N23" i="3"/>
  <c r="P23" i="3" s="1"/>
  <c r="N26" i="3"/>
  <c r="P26" i="3" s="1"/>
  <c r="N22" i="3"/>
  <c r="P22" i="3" s="1"/>
  <c r="N25" i="3"/>
  <c r="O25" i="3" s="1"/>
  <c r="N20" i="3"/>
  <c r="P20" i="3" s="1"/>
  <c r="H21" i="3"/>
  <c r="H19" i="3"/>
  <c r="O23" i="3" l="1"/>
  <c r="Q23" i="3" s="1"/>
  <c r="O24" i="3"/>
  <c r="Q24" i="3" s="1"/>
  <c r="O20" i="3"/>
  <c r="Q20" i="3" s="1"/>
  <c r="O17" i="3"/>
  <c r="Q17" i="3" s="1"/>
  <c r="O26" i="3"/>
  <c r="Q26" i="3" s="1"/>
  <c r="O22" i="3"/>
  <c r="Q22" i="3" s="1"/>
  <c r="N19" i="3"/>
  <c r="P19" i="3" s="1"/>
  <c r="N21" i="3"/>
  <c r="P21" i="3" s="1"/>
  <c r="P25" i="3"/>
  <c r="Q25" i="3"/>
  <c r="O18" i="3"/>
  <c r="Q18" i="3" s="1"/>
  <c r="O16" i="3"/>
  <c r="Q16" i="3" s="1"/>
  <c r="O19" i="3" l="1"/>
  <c r="Q19" i="3" s="1"/>
  <c r="O21" i="3"/>
  <c r="Q21" i="3" s="1"/>
  <c r="R22" i="3"/>
  <c r="R23" i="3"/>
  <c r="R24" i="3"/>
  <c r="R16" i="3"/>
  <c r="R17" i="3"/>
  <c r="R18" i="3"/>
  <c r="R20" i="3"/>
  <c r="R26" i="3"/>
  <c r="R25" i="3"/>
  <c r="R21" i="3" l="1"/>
  <c r="R19" i="3"/>
  <c r="K15" i="3"/>
  <c r="Q15" i="3" s="1"/>
  <c r="R15" i="3" s="1"/>
  <c r="H36" i="3" l="1"/>
  <c r="H35" i="3"/>
  <c r="H34" i="3"/>
  <c r="H33" i="3"/>
  <c r="H32" i="3"/>
  <c r="H31" i="3"/>
  <c r="H30" i="3"/>
  <c r="H29" i="3"/>
  <c r="H28" i="3"/>
  <c r="H27" i="3"/>
  <c r="N28" i="3" l="1"/>
  <c r="P28" i="3" s="1"/>
  <c r="N29" i="3"/>
  <c r="P29" i="3" s="1"/>
  <c r="N33" i="3"/>
  <c r="P33" i="3" s="1"/>
  <c r="N30" i="3"/>
  <c r="O30" i="3" s="1"/>
  <c r="Q30" i="3" s="1"/>
  <c r="N34" i="3"/>
  <c r="P34" i="3" s="1"/>
  <c r="N27" i="3"/>
  <c r="P27" i="3" s="1"/>
  <c r="N31" i="3"/>
  <c r="P31" i="3" s="1"/>
  <c r="N35" i="3"/>
  <c r="O35" i="3" s="1"/>
  <c r="Q35" i="3" s="1"/>
  <c r="N32" i="3"/>
  <c r="P32" i="3" s="1"/>
  <c r="N36" i="3"/>
  <c r="P36" i="3" s="1"/>
  <c r="O31" i="3" l="1"/>
  <c r="Q31" i="3" s="1"/>
  <c r="O28" i="3"/>
  <c r="Q28" i="3" s="1"/>
  <c r="O34" i="3"/>
  <c r="Q34" i="3" s="1"/>
  <c r="O29" i="3"/>
  <c r="Q29" i="3" s="1"/>
  <c r="O36" i="3"/>
  <c r="Q36" i="3" s="1"/>
  <c r="O27" i="3"/>
  <c r="Q27" i="3" s="1"/>
  <c r="O33" i="3"/>
  <c r="Q33" i="3" s="1"/>
  <c r="P35" i="3"/>
  <c r="P30" i="3"/>
  <c r="O32" i="3"/>
  <c r="Q32" i="3" s="1"/>
  <c r="R31" i="3"/>
  <c r="P37" i="3" l="1"/>
  <c r="O37" i="3"/>
  <c r="Q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Ngo, Vinh-Phong N.</author>
  </authors>
  <commentList>
    <comment ref="A1" authorId="0" shapeId="0" xr:uid="{00000000-0006-0000-0100-000001000000}">
      <text>
        <r>
          <rPr>
            <b/>
            <sz val="9"/>
            <color indexed="81"/>
            <rFont val="Tahoma"/>
            <family val="2"/>
          </rPr>
          <t>Source:</t>
        </r>
        <r>
          <rPr>
            <sz val="9"/>
            <color indexed="81"/>
            <rFont val="Tahoma"/>
            <family val="2"/>
          </rPr>
          <t xml:space="preserve"> Electronic Code of Federal Regulations: Title 10, Chapter II, Subchapter D, §431.196</t>
        </r>
      </text>
    </comment>
    <comment ref="D1" authorId="0" shapeId="0" xr:uid="{00000000-0006-0000-0100-000002000000}">
      <text>
        <r>
          <rPr>
            <b/>
            <sz val="9"/>
            <color indexed="81"/>
            <rFont val="Tahoma"/>
            <family val="2"/>
          </rPr>
          <t>Source:</t>
        </r>
        <r>
          <rPr>
            <sz val="9"/>
            <color indexed="81"/>
            <rFont val="Tahoma"/>
            <family val="2"/>
          </rPr>
          <t xml:space="preserve"> Validated data from Powersmiths International Corp. database of field measurements as of May 18, 2017.
Non-bold capacities are interpolated.</t>
        </r>
      </text>
    </comment>
    <comment ref="G1" authorId="0" shapeId="0" xr:uid="{00000000-0006-0000-0100-000003000000}">
      <text>
        <r>
          <rPr>
            <b/>
            <sz val="9"/>
            <color indexed="81"/>
            <rFont val="Tahoma"/>
            <family val="2"/>
          </rPr>
          <t>Source:</t>
        </r>
        <r>
          <rPr>
            <sz val="9"/>
            <color indexed="81"/>
            <rFont val="Tahoma"/>
            <family val="2"/>
          </rPr>
          <t xml:space="preserve"> Hawai`i Energy Losses Database (WIP).</t>
        </r>
      </text>
    </comment>
    <comment ref="J1" authorId="0" shapeId="0" xr:uid="{00000000-0006-0000-0100-000004000000}">
      <text>
        <r>
          <rPr>
            <b/>
            <sz val="9"/>
            <color indexed="81"/>
            <rFont val="Tahoma"/>
            <family val="2"/>
          </rPr>
          <t>Source:</t>
        </r>
        <r>
          <rPr>
            <sz val="9"/>
            <color indexed="81"/>
            <rFont val="Tahoma"/>
            <family val="2"/>
          </rPr>
          <t xml:space="preserve"> Energy Efficiency &amp; Renewable Energy Office (EERE): Technical Support Document: Energy Efficiency Program
for Consumer Products &amp; Commercial &amp; Industrial Equipment, Distribution Transformers, 2013.
No-load losses calculated using formula presented in Chapter 5.2.2: Scaling Relationships in Transformer Manufacturing.</t>
        </r>
      </text>
    </comment>
    <comment ref="M1" authorId="0" shapeId="0" xr:uid="{00000000-0006-0000-0100-000005000000}">
      <text>
        <r>
          <rPr>
            <b/>
            <sz val="9"/>
            <color indexed="81"/>
            <rFont val="Tahoma"/>
            <family val="2"/>
          </rPr>
          <t>Source:</t>
        </r>
        <r>
          <rPr>
            <sz val="9"/>
            <color indexed="81"/>
            <rFont val="Tahoma"/>
            <family val="2"/>
          </rPr>
          <t xml:space="preserve"> Hawai`i Energy Technical Reference Manual (TRM).</t>
        </r>
      </text>
    </comment>
    <comment ref="K12" authorId="0" shapeId="0" xr:uid="{00000000-0006-0000-0100-000006000000}">
      <text>
        <r>
          <rPr>
            <b/>
            <sz val="9"/>
            <color indexed="81"/>
            <rFont val="Tahoma"/>
            <family val="2"/>
          </rPr>
          <t>Source:</t>
        </r>
        <r>
          <rPr>
            <sz val="9"/>
            <color indexed="81"/>
            <rFont val="Tahoma"/>
            <family val="2"/>
          </rPr>
          <t xml:space="preserve"> Energy Efficiency &amp; Renewable Energy Office (EERE): Final Rule LCC Spreadsheet: Design Line #7: 75kVA, Dry Type, 3-Phase, 10kV BIL.
Average of transformers filtered for 98.60% (DOE2016) efficiency.</t>
        </r>
      </text>
    </comment>
    <comment ref="A17" authorId="0" shapeId="0" xr:uid="{00000000-0006-0000-0100-000007000000}">
      <text>
        <r>
          <rPr>
            <b/>
            <sz val="9"/>
            <color indexed="81"/>
            <rFont val="Tahoma"/>
            <family val="2"/>
          </rPr>
          <t>Source:</t>
        </r>
        <r>
          <rPr>
            <sz val="9"/>
            <color indexed="81"/>
            <rFont val="Tahoma"/>
            <family val="2"/>
          </rPr>
          <t xml:space="preserve"> Electronic Code of Federal Regulations: Title 10, Chapter II, Subchapter D, §431.196</t>
        </r>
      </text>
    </comment>
  </commentList>
</comments>
</file>

<file path=xl/sharedStrings.xml><?xml version="1.0" encoding="utf-8"?>
<sst xmlns="http://schemas.openxmlformats.org/spreadsheetml/2006/main" count="138" uniqueCount="108">
  <si>
    <t>Account Name:</t>
  </si>
  <si>
    <t>Qty</t>
  </si>
  <si>
    <t>Replacement Event</t>
  </si>
  <si>
    <t>Retrofit</t>
  </si>
  <si>
    <t>End of Life</t>
  </si>
  <si>
    <t>Annual Energy Savings (kWh)</t>
  </si>
  <si>
    <t>Incentives</t>
  </si>
  <si>
    <t>Incentive / kWh</t>
  </si>
  <si>
    <t>Incentive / kW</t>
  </si>
  <si>
    <t>Single-Phase</t>
  </si>
  <si>
    <t>Three-Phase</t>
  </si>
  <si>
    <t>kVA</t>
  </si>
  <si>
    <t>Total:</t>
  </si>
  <si>
    <t>DOE 2016</t>
  </si>
  <si>
    <t>Size (kVA)</t>
  </si>
  <si>
    <t>Demand Savings (kW)</t>
  </si>
  <si>
    <t>DOE2016</t>
  </si>
  <si>
    <t>EUL</t>
  </si>
  <si>
    <t>TP-1</t>
  </si>
  <si>
    <t>Phase</t>
  </si>
  <si>
    <t>NL</t>
  </si>
  <si>
    <t>FL</t>
  </si>
  <si>
    <t>Pre-TP1</t>
  </si>
  <si>
    <t>Event Type</t>
  </si>
  <si>
    <t>No Load Losses (Watts)</t>
  </si>
  <si>
    <t>Annual Losses (kWh)</t>
  </si>
  <si>
    <t>Replacement Transformer</t>
  </si>
  <si>
    <t>Project Name:</t>
  </si>
  <si>
    <t xml:space="preserve">Actively-cooled Transformer Room </t>
  </si>
  <si>
    <t>Cooling Load Impact</t>
  </si>
  <si>
    <t>Cooling System Performance (kW/ton)</t>
  </si>
  <si>
    <t>Baseline Transformer</t>
  </si>
  <si>
    <t>Baseline Equipment Manufacture Year</t>
  </si>
  <si>
    <t>No-Load Losses (W)</t>
  </si>
  <si>
    <t>Facility Type:</t>
  </si>
  <si>
    <t>Building Type</t>
  </si>
  <si>
    <t>Misc. Commercial</t>
  </si>
  <si>
    <t>Cold Storage</t>
  </si>
  <si>
    <t>Education</t>
  </si>
  <si>
    <t>Grocery</t>
  </si>
  <si>
    <t>Health</t>
  </si>
  <si>
    <t>Hotel/Motel</t>
  </si>
  <si>
    <t>Industrial</t>
  </si>
  <si>
    <t>Office</t>
  </si>
  <si>
    <t>Restaurant</t>
  </si>
  <si>
    <t>Retail</t>
  </si>
  <si>
    <t>Warehouse</t>
  </si>
  <si>
    <t>HVAC EFLH</t>
  </si>
  <si>
    <t>Hours</t>
  </si>
  <si>
    <t>Cooling Load Reduction (kW)</t>
  </si>
  <si>
    <t>Annual Cooling Reduction (kWh)</t>
  </si>
  <si>
    <t>· "Cooling Load Impact" columns account for the interactive effect of cooling indoor transformers. Please attach any relevant calculations if using this column.</t>
  </si>
  <si>
    <t>· If age of transformer is not available nor attainable, another proxy may be acceptable; for example, the age of the building which it services, if reasonable.</t>
  </si>
  <si>
    <t>Notes:</t>
  </si>
  <si>
    <t>Average Loading Percentage</t>
  </si>
  <si>
    <t>Location</t>
  </si>
  <si>
    <t>Facility Annual Hours:</t>
  </si>
  <si>
    <t>· &gt; 1000 KVA (3-Phase) will be based on Custom Incentive Program.</t>
  </si>
  <si>
    <t>Yes</t>
  </si>
  <si>
    <t>No</t>
  </si>
  <si>
    <t>User Input</t>
  </si>
  <si>
    <t>Reference</t>
  </si>
  <si>
    <t>No Load Losses (Watts) Reference</t>
  </si>
  <si>
    <t>Select whether to use user input baseline values or reference values (reference by default)</t>
  </si>
  <si>
    <t>No Load Losses (Watts) 
User Input*</t>
  </si>
  <si>
    <t>*This is optional in the case more accurate baseline values are known</t>
  </si>
  <si>
    <t>Special Offerings:</t>
  </si>
  <si>
    <t>Special Offerings</t>
  </si>
  <si>
    <t>None</t>
  </si>
  <si>
    <t>Power Move Demand Savings Bonus</t>
  </si>
  <si>
    <t>Program Rules</t>
  </si>
  <si>
    <t>1)</t>
  </si>
  <si>
    <r>
      <rPr>
        <sz val="10"/>
        <rFont val="Calibri"/>
        <family val="2"/>
      </rPr>
      <t>In order to ensure the best chances of qualifying for an incentive, Hawai‘i Energy requires that you</t>
    </r>
    <r>
      <rPr>
        <b/>
        <sz val="10"/>
        <rFont val="Calibri"/>
        <family val="2"/>
      </rPr>
      <t xml:space="preserve"> contact our program for preliminary approval prior to the start of any work</t>
    </r>
    <r>
      <rPr>
        <sz val="10"/>
        <rFont val="Calibri"/>
        <family val="2"/>
      </rPr>
      <t xml:space="preserve">. Otherwise, the project is at significant risk of being disqualified. Projects are handled on a case-by-case basis and may require documentation </t>
    </r>
    <r>
      <rPr>
        <u/>
        <sz val="10"/>
        <rFont val="Calibri"/>
        <family val="2"/>
      </rPr>
      <t>before</t>
    </r>
    <r>
      <rPr>
        <sz val="10"/>
        <rFont val="Calibri"/>
        <family val="2"/>
      </rPr>
      <t xml:space="preserve"> and after implementation (e.g. pre- and post-data, pre-inspection, etc.)</t>
    </r>
  </si>
  <si>
    <t>2)</t>
  </si>
  <si>
    <r>
      <t xml:space="preserve">Incentives may </t>
    </r>
    <r>
      <rPr>
        <b/>
        <u/>
        <sz val="10"/>
        <color theme="1"/>
        <rFont val="Calibri"/>
        <family val="2"/>
      </rPr>
      <t>not</t>
    </r>
    <r>
      <rPr>
        <sz val="10"/>
        <color theme="1"/>
        <rFont val="Calibri"/>
        <family val="2"/>
      </rPr>
      <t xml:space="preserve"> exceed 50% of incremental project costs</t>
    </r>
  </si>
  <si>
    <t>3)</t>
  </si>
  <si>
    <t>The Simple Payback calculated in our Overview tab must be greater than one year for custom non-lighting projects</t>
  </si>
  <si>
    <t>4)</t>
  </si>
  <si>
    <t>The Utility Benefit Test calculated in our Overview tab must be equal to or greater than one</t>
  </si>
  <si>
    <t>5)</t>
  </si>
  <si>
    <t>Incentives are based on projected energy and demand savings for both new construction and retrofit projects:</t>
  </si>
  <si>
    <t>5.1)</t>
  </si>
  <si>
    <r>
      <rPr>
        <b/>
        <sz val="10"/>
        <color theme="1"/>
        <rFont val="Calibri"/>
        <family val="2"/>
      </rPr>
      <t xml:space="preserve">On-Peak Demand savings: </t>
    </r>
    <r>
      <rPr>
        <sz val="10"/>
        <color theme="1"/>
        <rFont val="Calibri"/>
        <family val="2"/>
      </rPr>
      <t>The amount of kW saved during 5pm to 9pm on weekdays</t>
    </r>
  </si>
  <si>
    <t>-</t>
  </si>
  <si>
    <t>Peak Demand Savings Incentive Rate</t>
  </si>
  <si>
    <t>$ 125/kW</t>
  </si>
  <si>
    <t>5.2)</t>
  </si>
  <si>
    <r>
      <rPr>
        <b/>
        <sz val="10"/>
        <color theme="1"/>
        <rFont val="Calibri"/>
        <family val="2"/>
      </rPr>
      <t>First-Year Energy savings:</t>
    </r>
    <r>
      <rPr>
        <sz val="10"/>
        <color theme="1"/>
        <rFont val="Calibri"/>
        <family val="2"/>
      </rPr>
      <t xml:space="preserve"> The amount of kWh saved in the first year based on average annual operating hours</t>
    </r>
  </si>
  <si>
    <t>Energy Savings Incentive Rate</t>
  </si>
  <si>
    <t>$ 0.08/kWh (Project Measure Life ≤ 5 years)</t>
  </si>
  <si>
    <t>$ 0.12/kWh (Project Measure Life &gt; 5 years)</t>
  </si>
  <si>
    <t>Program Rules for Power Move Demand Savings Bonus</t>
  </si>
  <si>
    <t>Project must be pre-approved by Hawai‘i Energy through a Rebate Commitment Letter to be eligible for the incentive rates below.</t>
  </si>
  <si>
    <t>Project must be a retrofit. New construction is not eligible for this offer.</t>
  </si>
  <si>
    <t>6)</t>
  </si>
  <si>
    <t>Incentives are based on projected energy and demand savings for retrofit projects:</t>
  </si>
  <si>
    <t>6.1)</t>
  </si>
  <si>
    <t>Power Move Demand Savings Incentive Rate</t>
  </si>
  <si>
    <t>$ 400/kW</t>
  </si>
  <si>
    <t>6.2)</t>
  </si>
  <si>
    <t>See the Power Move webpage for complete Rules &amp; Requirements and instructions on how to apply.</t>
  </si>
  <si>
    <t>Worksheet Instructions</t>
  </si>
  <si>
    <r>
      <t xml:space="preserve">Enter in all the information for your project in the </t>
    </r>
    <r>
      <rPr>
        <b/>
        <u/>
        <sz val="10"/>
        <color rgb="FF00BCE4"/>
        <rFont val="Calibri"/>
        <family val="2"/>
      </rPr>
      <t>blue</t>
    </r>
    <r>
      <rPr>
        <sz val="10"/>
        <color theme="1"/>
        <rFont val="Calibri"/>
        <family val="2"/>
      </rPr>
      <t xml:space="preserve"> fields and the </t>
    </r>
    <r>
      <rPr>
        <u/>
        <sz val="10"/>
        <color theme="1"/>
        <rFont val="Calibri"/>
        <family val="2"/>
      </rPr>
      <t>white</t>
    </r>
    <r>
      <rPr>
        <sz val="10"/>
        <color theme="1"/>
        <rFont val="Calibri"/>
        <family val="2"/>
      </rPr>
      <t xml:space="preserve"> cells will populate automatically.</t>
    </r>
  </si>
  <si>
    <r>
      <t xml:space="preserve">Once you have completed the above steps, go to the Program Requirements section (in Overview &amp; Inputs tab) towards the bottom and make sure the Utility Benefit Test and the Simple Payback (without Hawai‘i Energy rebate) have a </t>
    </r>
    <r>
      <rPr>
        <b/>
        <sz val="10"/>
        <color rgb="FF00B050"/>
        <rFont val="Calibri"/>
        <family val="2"/>
      </rPr>
      <t>green</t>
    </r>
    <r>
      <rPr>
        <sz val="10"/>
        <color theme="1"/>
        <rFont val="Calibri"/>
        <family val="2"/>
      </rPr>
      <t xml:space="preserve"> Pass indicator.</t>
    </r>
  </si>
  <si>
    <t>If the project passes the two metrics above, submit the worksheet to Hawai‘i Energy along with any other necessary documentation including the energy savings calculations, the Commercial Incentive Application, and IRS Form W-9 for the Applicant (Utility Account Holder).</t>
  </si>
  <si>
    <t>If you have any questions, please call our Business Program (808) 839-8880 (O‘ahu) or toll free at (877) 231-8222</t>
  </si>
  <si>
    <t>www.hawaiienergy.com</t>
  </si>
  <si>
    <t>Go to the "Input" tab and enter in all the customer, project, and facility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</si>
</sst>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0.0"/>
    <numFmt numFmtId="166" formatCode="0.0%"/>
    <numFmt numFmtId="167" formatCode="#,##0.0"/>
    <numFmt numFmtId="168" formatCode="#,##0.000"/>
  </numFmts>
  <fonts count="33" x14ac:knownFonts="1">
    <font>
      <sz val="11"/>
      <color theme="1"/>
      <name val="Calibri"/>
      <family val="2"/>
      <scheme val="minor"/>
    </font>
    <font>
      <sz val="11"/>
      <color theme="1"/>
      <name val="Calibri"/>
      <family val="2"/>
      <scheme val="minor"/>
    </font>
    <font>
      <sz val="11"/>
      <color theme="1"/>
      <name val="Calibri"/>
      <family val="2"/>
    </font>
    <font>
      <b/>
      <sz val="8"/>
      <color theme="1"/>
      <name val="Calibri"/>
      <family val="2"/>
    </font>
    <font>
      <sz val="8"/>
      <color theme="1"/>
      <name val="Calibri"/>
      <family val="2"/>
    </font>
    <font>
      <sz val="10"/>
      <color theme="1"/>
      <name val="Calibri"/>
      <family val="2"/>
    </font>
    <font>
      <sz val="11"/>
      <name val="Calibri"/>
      <family val="2"/>
    </font>
    <font>
      <sz val="11"/>
      <name val="Calibri"/>
      <family val="2"/>
      <scheme val="minor"/>
    </font>
    <font>
      <b/>
      <sz val="11"/>
      <color theme="1"/>
      <name val="Calibri"/>
      <family val="2"/>
      <scheme val="minor"/>
    </font>
    <font>
      <b/>
      <sz val="9"/>
      <color theme="1"/>
      <name val="Calibri"/>
      <family val="2"/>
    </font>
    <font>
      <b/>
      <sz val="11"/>
      <color theme="1"/>
      <name val="Calibri"/>
      <family val="2"/>
    </font>
    <font>
      <sz val="11"/>
      <color theme="0"/>
      <name val="Calibri"/>
      <family val="2"/>
      <scheme val="minor"/>
    </font>
    <font>
      <b/>
      <sz val="12"/>
      <color theme="0"/>
      <name val="Calibri"/>
      <family val="2"/>
      <scheme val="minor"/>
    </font>
    <font>
      <sz val="12"/>
      <color theme="1"/>
      <name val="Calibri"/>
      <family val="2"/>
      <scheme val="minor"/>
    </font>
    <font>
      <sz val="10"/>
      <name val="Arial"/>
      <family val="2"/>
    </font>
    <font>
      <sz val="10"/>
      <color theme="1"/>
      <name val="Calibri"/>
      <family val="2"/>
      <scheme val="minor"/>
    </font>
    <font>
      <b/>
      <sz val="10"/>
      <color theme="1"/>
      <name val="Calibri"/>
      <family val="2"/>
      <scheme val="minor"/>
    </font>
    <font>
      <b/>
      <sz val="10"/>
      <name val="Arial"/>
      <family val="2"/>
    </font>
    <font>
      <sz val="9"/>
      <color indexed="81"/>
      <name val="Tahoma"/>
      <family val="2"/>
    </font>
    <font>
      <b/>
      <sz val="9"/>
      <color indexed="81"/>
      <name val="Tahoma"/>
      <family val="2"/>
    </font>
    <font>
      <sz val="11"/>
      <color rgb="FF3F3F76"/>
      <name val="Calibri"/>
      <family val="2"/>
      <scheme val="minor"/>
    </font>
    <font>
      <sz val="11"/>
      <color theme="1"/>
      <name val="Gill Sans MT"/>
      <family val="2"/>
    </font>
    <font>
      <b/>
      <sz val="11"/>
      <color theme="0"/>
      <name val="Gill Sans MT"/>
      <family val="2"/>
    </font>
    <font>
      <b/>
      <sz val="10"/>
      <name val="Calibri"/>
      <family val="2"/>
    </font>
    <font>
      <sz val="10"/>
      <name val="Calibri"/>
      <family val="2"/>
    </font>
    <font>
      <u/>
      <sz val="10"/>
      <name val="Calibri"/>
      <family val="2"/>
    </font>
    <font>
      <b/>
      <u/>
      <sz val="10"/>
      <color theme="1"/>
      <name val="Calibri"/>
      <family val="2"/>
    </font>
    <font>
      <b/>
      <sz val="10"/>
      <color theme="1"/>
      <name val="Calibri"/>
      <family val="2"/>
    </font>
    <font>
      <u/>
      <sz val="11"/>
      <color theme="10"/>
      <name val="Calibri"/>
      <family val="2"/>
    </font>
    <font>
      <b/>
      <u/>
      <sz val="10"/>
      <color rgb="FF00BCE4"/>
      <name val="Calibri"/>
      <family val="2"/>
    </font>
    <font>
      <u/>
      <sz val="10"/>
      <color theme="1"/>
      <name val="Calibri"/>
      <family val="2"/>
    </font>
    <font>
      <b/>
      <sz val="10"/>
      <color rgb="FF00B050"/>
      <name val="Calibri"/>
      <family val="2"/>
    </font>
    <font>
      <b/>
      <sz val="10"/>
      <color rgb="FF00BCE4"/>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rgb="FFFFCC99"/>
      </patternFill>
    </fill>
    <fill>
      <patternFill patternType="solid">
        <fgColor theme="4" tint="0.39997558519241921"/>
        <bgColor indexed="64"/>
      </patternFill>
    </fill>
    <fill>
      <patternFill patternType="solid">
        <fgColor theme="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3" fillId="0" borderId="0"/>
    <xf numFmtId="0" fontId="20" fillId="9" borderId="7" applyNumberFormat="0" applyAlignment="0" applyProtection="0"/>
    <xf numFmtId="0" fontId="2" fillId="0" borderId="0"/>
    <xf numFmtId="0" fontId="28" fillId="0" borderId="0" applyNumberFormat="0" applyFill="0" applyBorder="0" applyAlignment="0" applyProtection="0"/>
  </cellStyleXfs>
  <cellXfs count="95">
    <xf numFmtId="0" fontId="0" fillId="0" borderId="0" xfId="0"/>
    <xf numFmtId="0" fontId="3" fillId="0" borderId="0" xfId="0" applyFont="1" applyBorder="1" applyAlignment="1" applyProtection="1">
      <alignment vertical="center"/>
    </xf>
    <xf numFmtId="0" fontId="9" fillId="0" borderId="0" xfId="0" applyFont="1" applyBorder="1" applyAlignment="1" applyProtection="1">
      <alignment vertical="center"/>
    </xf>
    <xf numFmtId="0" fontId="0" fillId="2" borderId="2" xfId="0" applyFill="1" applyBorder="1" applyAlignment="1" applyProtection="1">
      <alignment horizontal="center" vertical="center"/>
      <protection locked="0"/>
    </xf>
    <xf numFmtId="44" fontId="0" fillId="0" borderId="2" xfId="0" applyNumberFormat="1" applyBorder="1" applyAlignment="1" applyProtection="1">
      <alignment horizontal="center" vertical="center"/>
    </xf>
    <xf numFmtId="0" fontId="0" fillId="2" borderId="2" xfId="0" applyFont="1" applyFill="1" applyBorder="1" applyAlignment="1" applyProtection="1">
      <alignment horizontal="center" vertical="center"/>
      <protection locked="0"/>
    </xf>
    <xf numFmtId="0" fontId="0" fillId="4" borderId="2" xfId="0" applyFill="1" applyBorder="1" applyAlignment="1" applyProtection="1">
      <alignment horizontal="center" vertical="center"/>
    </xf>
    <xf numFmtId="3" fontId="0" fillId="2" borderId="2" xfId="2" applyNumberFormat="1" applyFont="1" applyFill="1" applyBorder="1" applyAlignment="1" applyProtection="1">
      <alignment horizontal="center" vertical="center"/>
      <protection locked="0"/>
    </xf>
    <xf numFmtId="164" fontId="0" fillId="0" borderId="2" xfId="1" applyNumberFormat="1" applyFont="1" applyBorder="1" applyAlignment="1" applyProtection="1">
      <alignment horizontal="center" vertical="center"/>
    </xf>
    <xf numFmtId="0" fontId="8" fillId="0" borderId="0" xfId="0" applyFont="1"/>
    <xf numFmtId="0" fontId="0" fillId="2" borderId="2" xfId="0" applyNumberForma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wrapText="1"/>
    </xf>
    <xf numFmtId="164" fontId="0" fillId="0" borderId="2" xfId="2" applyNumberFormat="1" applyFont="1" applyFill="1" applyBorder="1" applyAlignment="1" applyProtection="1">
      <alignment horizontal="center" vertical="center"/>
    </xf>
    <xf numFmtId="166" fontId="0" fillId="2" borderId="2" xfId="2" applyNumberFormat="1" applyFont="1" applyFill="1" applyBorder="1" applyAlignment="1" applyProtection="1">
      <alignment horizontal="center" vertical="center"/>
      <protection locked="0"/>
    </xf>
    <xf numFmtId="44" fontId="2" fillId="0" borderId="2"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Fill="1" applyBorder="1" applyAlignment="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Alignment="1" applyProtection="1">
      <alignment vertical="center"/>
    </xf>
    <xf numFmtId="164" fontId="8" fillId="0" borderId="2" xfId="0" applyNumberFormat="1" applyFont="1" applyBorder="1" applyAlignment="1" applyProtection="1">
      <alignment horizontal="center" vertical="center"/>
    </xf>
    <xf numFmtId="44" fontId="8" fillId="0" borderId="2" xfId="0" applyNumberFormat="1" applyFont="1" applyBorder="1" applyAlignment="1" applyProtection="1">
      <alignment horizontal="center" vertical="center"/>
    </xf>
    <xf numFmtId="4" fontId="0" fillId="0" borderId="2" xfId="2" applyNumberFormat="1" applyFont="1" applyFill="1" applyBorder="1" applyAlignment="1" applyProtection="1">
      <alignment horizontal="center" vertical="center"/>
    </xf>
    <xf numFmtId="167" fontId="0" fillId="2" borderId="2" xfId="2" applyNumberFormat="1" applyFont="1" applyFill="1" applyBorder="1" applyAlignment="1" applyProtection="1">
      <alignment horizontal="center" vertical="center"/>
      <protection locked="0"/>
    </xf>
    <xf numFmtId="39" fontId="0" fillId="0" borderId="2" xfId="1" applyNumberFormat="1" applyFont="1" applyBorder="1" applyAlignment="1" applyProtection="1">
      <alignment horizontal="center" vertical="center"/>
    </xf>
    <xf numFmtId="39" fontId="8" fillId="0" borderId="2" xfId="0" applyNumberFormat="1" applyFont="1" applyBorder="1" applyAlignment="1" applyProtection="1">
      <alignment horizontal="center" vertical="center"/>
    </xf>
    <xf numFmtId="168" fontId="0" fillId="2" borderId="2" xfId="2" applyNumberFormat="1" applyFont="1" applyFill="1" applyBorder="1" applyAlignment="1" applyProtection="1">
      <alignment horizontal="center" vertical="center"/>
      <protection locked="0"/>
    </xf>
    <xf numFmtId="44" fontId="0" fillId="0" borderId="2" xfId="3" applyFont="1" applyBorder="1" applyAlignment="1" applyProtection="1">
      <alignment vertical="center"/>
    </xf>
    <xf numFmtId="0" fontId="11" fillId="3" borderId="2" xfId="0" applyFont="1" applyFill="1" applyBorder="1" applyAlignment="1" applyProtection="1">
      <alignment horizontal="center" vertical="center"/>
    </xf>
    <xf numFmtId="0" fontId="0" fillId="0" borderId="0" xfId="0" applyBorder="1" applyAlignment="1" applyProtection="1">
      <alignment vertical="center"/>
    </xf>
    <xf numFmtId="0" fontId="11" fillId="8" borderId="2" xfId="0" applyFont="1" applyFill="1" applyBorder="1" applyAlignment="1" applyProtection="1">
      <alignment horizontal="center" vertical="center"/>
    </xf>
    <xf numFmtId="0" fontId="11" fillId="8" borderId="2" xfId="0" applyFont="1" applyFill="1" applyBorder="1" applyAlignment="1" applyProtection="1"/>
    <xf numFmtId="0" fontId="0" fillId="0" borderId="2" xfId="0" applyBorder="1" applyAlignment="1" applyProtection="1">
      <alignment horizontal="center" vertical="center"/>
    </xf>
    <xf numFmtId="0" fontId="6" fillId="0" borderId="2" xfId="0" applyFont="1" applyFill="1" applyBorder="1" applyAlignment="1" applyProtection="1">
      <alignment horizontal="center" vertical="center"/>
    </xf>
    <xf numFmtId="10" fontId="0" fillId="0" borderId="2" xfId="2" applyNumberFormat="1" applyFont="1" applyBorder="1" applyAlignment="1" applyProtection="1">
      <alignment horizontal="center" vertical="center"/>
    </xf>
    <xf numFmtId="165" fontId="14" fillId="0" borderId="2" xfId="4" applyNumberFormat="1" applyFont="1" applyBorder="1" applyAlignment="1" applyProtection="1">
      <alignment horizontal="center" vertical="center"/>
    </xf>
    <xf numFmtId="0" fontId="15" fillId="0" borderId="2" xfId="0" applyFont="1" applyBorder="1" applyAlignment="1" applyProtection="1">
      <alignment horizontal="center" vertical="center"/>
    </xf>
    <xf numFmtId="165" fontId="15" fillId="0" borderId="2" xfId="0" applyNumberFormat="1" applyFont="1" applyBorder="1" applyAlignment="1" applyProtection="1">
      <alignment horizontal="center" vertical="center"/>
    </xf>
    <xf numFmtId="0" fontId="15" fillId="0" borderId="0" xfId="0" applyFont="1" applyBorder="1" applyAlignment="1" applyProtection="1">
      <alignment vertical="center"/>
    </xf>
    <xf numFmtId="165" fontId="0" fillId="0" borderId="2" xfId="0" applyNumberFormat="1" applyBorder="1" applyAlignment="1" applyProtection="1">
      <alignment horizontal="center" vertical="center"/>
    </xf>
    <xf numFmtId="0" fontId="0" fillId="0" borderId="2" xfId="0" applyBorder="1" applyAlignment="1" applyProtection="1"/>
    <xf numFmtId="0" fontId="17" fillId="0" borderId="2" xfId="0" applyFont="1" applyFill="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Border="1" applyAlignment="1" applyProtection="1">
      <alignment vertical="center"/>
    </xf>
    <xf numFmtId="0" fontId="8" fillId="0" borderId="2" xfId="0" applyFont="1" applyBorder="1" applyAlignment="1" applyProtection="1">
      <alignment horizontal="center" vertical="center"/>
    </xf>
    <xf numFmtId="0" fontId="0" fillId="0" borderId="2" xfId="0" applyFont="1" applyBorder="1" applyAlignment="1" applyProtection="1">
      <alignment horizontal="center" vertical="center"/>
    </xf>
    <xf numFmtId="165" fontId="8" fillId="0" borderId="2" xfId="0" applyNumberFormat="1" applyFont="1" applyBorder="1" applyAlignment="1" applyProtection="1">
      <alignment horizontal="center" vertical="center"/>
    </xf>
    <xf numFmtId="165" fontId="14" fillId="0" borderId="2" xfId="4"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7" fillId="0" borderId="2" xfId="0" applyFont="1" applyBorder="1" applyAlignment="1" applyProtection="1">
      <alignment horizontal="center" vertical="center"/>
    </xf>
    <xf numFmtId="0" fontId="0" fillId="0" borderId="0" xfId="0" applyAlignment="1" applyProtection="1">
      <alignment horizontal="center" vertical="center"/>
    </xf>
    <xf numFmtId="0" fontId="7" fillId="0" borderId="0" xfId="0" applyFont="1" applyFill="1" applyAlignment="1" applyProtection="1">
      <alignment horizontal="center" vertical="center"/>
    </xf>
    <xf numFmtId="0" fontId="2" fillId="2" borderId="1" xfId="0" applyFont="1" applyFill="1" applyBorder="1" applyAlignment="1" applyProtection="1">
      <alignment horizontal="center" vertical="center"/>
    </xf>
    <xf numFmtId="165" fontId="0" fillId="4" borderId="2" xfId="0" applyNumberFormat="1" applyFill="1" applyBorder="1" applyAlignment="1" applyProtection="1">
      <alignment horizontal="center" vertical="center"/>
    </xf>
    <xf numFmtId="0" fontId="15" fillId="0" borderId="0" xfId="0" applyFont="1" applyAlignment="1" applyProtection="1">
      <alignment vertical="center"/>
    </xf>
    <xf numFmtId="0" fontId="20" fillId="9" borderId="7" xfId="5" applyAlignment="1" applyProtection="1">
      <alignment vertical="center"/>
      <protection locked="0"/>
    </xf>
    <xf numFmtId="0" fontId="0" fillId="10" borderId="2" xfId="0" applyFill="1" applyBorder="1" applyAlignment="1" applyProtection="1">
      <alignment horizontal="center" vertical="center"/>
      <protection locked="0"/>
    </xf>
    <xf numFmtId="0" fontId="11" fillId="3" borderId="2" xfId="0" applyFont="1" applyFill="1" applyBorder="1" applyAlignment="1" applyProtection="1">
      <alignment horizontal="center" vertical="center"/>
    </xf>
    <xf numFmtId="0" fontId="16" fillId="6" borderId="2"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2" fillId="0" borderId="0" xfId="6"/>
    <xf numFmtId="0" fontId="21" fillId="0" borderId="0" xfId="6" applyFont="1"/>
    <xf numFmtId="0" fontId="2" fillId="0" borderId="0" xfId="6" applyAlignment="1">
      <alignment horizontal="left"/>
    </xf>
    <xf numFmtId="0" fontId="5" fillId="0" borderId="0" xfId="6" applyFont="1" applyAlignment="1">
      <alignment horizontal="left" vertical="top"/>
    </xf>
    <xf numFmtId="0" fontId="10" fillId="0" borderId="0" xfId="6" applyFont="1" applyAlignment="1">
      <alignment horizontal="left"/>
    </xf>
    <xf numFmtId="0" fontId="5" fillId="0" borderId="0" xfId="6" applyFont="1" applyAlignment="1">
      <alignment vertical="top"/>
    </xf>
    <xf numFmtId="0" fontId="5" fillId="0" borderId="0" xfId="6" applyFont="1"/>
    <xf numFmtId="0" fontId="2" fillId="0" borderId="0" xfId="6" applyAlignment="1">
      <alignment vertical="top"/>
    </xf>
    <xf numFmtId="0" fontId="2" fillId="0" borderId="0" xfId="6" applyAlignment="1">
      <alignment horizontal="center" vertical="top"/>
    </xf>
    <xf numFmtId="0" fontId="27" fillId="0" borderId="0" xfId="6" applyFont="1"/>
    <xf numFmtId="0" fontId="5" fillId="0" borderId="0" xfId="6" applyFont="1" applyAlignment="1">
      <alignment horizontal="center"/>
    </xf>
    <xf numFmtId="0" fontId="32" fillId="0" borderId="0" xfId="6" applyFont="1"/>
    <xf numFmtId="0" fontId="27" fillId="0" borderId="0" xfId="6" applyFont="1" applyAlignment="1">
      <alignment horizontal="center"/>
    </xf>
    <xf numFmtId="0" fontId="29" fillId="0" borderId="0" xfId="7" applyFont="1" applyAlignment="1" applyProtection="1">
      <alignment horizontal="center"/>
    </xf>
    <xf numFmtId="0" fontId="22" fillId="11" borderId="0" xfId="6" applyFont="1" applyFill="1" applyAlignment="1">
      <alignment horizontal="left"/>
    </xf>
    <xf numFmtId="0" fontId="5" fillId="0" borderId="0" xfId="6" applyFont="1" applyAlignment="1">
      <alignment horizontal="left"/>
    </xf>
    <xf numFmtId="0" fontId="5" fillId="0" borderId="0" xfId="6" applyFont="1" applyAlignment="1">
      <alignment horizontal="left" vertical="top" wrapText="1"/>
    </xf>
    <xf numFmtId="0" fontId="23" fillId="0" borderId="0" xfId="6" applyFont="1" applyAlignment="1">
      <alignment horizontal="left" vertical="top" wrapText="1"/>
    </xf>
    <xf numFmtId="0" fontId="24" fillId="0" borderId="0" xfId="6" applyFont="1" applyAlignment="1">
      <alignment horizontal="left" vertical="top" wrapText="1"/>
    </xf>
    <xf numFmtId="0" fontId="28" fillId="0" borderId="0" xfId="7" applyAlignment="1">
      <alignment horizontal="left" vertical="top"/>
    </xf>
    <xf numFmtId="0" fontId="8" fillId="6"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right" vertical="center"/>
    </xf>
    <xf numFmtId="0" fontId="2" fillId="2" borderId="0"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7" borderId="2"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3" borderId="6"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1" fillId="3" borderId="2" xfId="0" applyFont="1" applyFill="1" applyBorder="1" applyAlignment="1" applyProtection="1">
      <alignment horizontal="center" vertical="center"/>
    </xf>
  </cellXfs>
  <cellStyles count="8">
    <cellStyle name="Comma" xfId="1" builtinId="3"/>
    <cellStyle name="Currency" xfId="3" builtinId="4"/>
    <cellStyle name="Hyperlink 2" xfId="7" xr:uid="{4002DD29-435C-4798-A3BC-AFCD12A184A4}"/>
    <cellStyle name="Input" xfId="5" builtinId="20"/>
    <cellStyle name="Normal" xfId="0" builtinId="0"/>
    <cellStyle name="Normal 2" xfId="6" xr:uid="{11ABF88F-3797-4353-89F3-B80E279726F5}"/>
    <cellStyle name="Normal 4"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85725</xdr:rowOff>
    </xdr:from>
    <xdr:to>
      <xdr:col>6</xdr:col>
      <xdr:colOff>3657600</xdr:colOff>
      <xdr:row>5</xdr:row>
      <xdr:rowOff>133350</xdr:rowOff>
    </xdr:to>
    <xdr:sp macro="" textlink="">
      <xdr:nvSpPr>
        <xdr:cNvPr id="2" name="TextBox 1">
          <a:extLst>
            <a:ext uri="{FF2B5EF4-FFF2-40B4-BE49-F238E27FC236}">
              <a16:creationId xmlns:a16="http://schemas.microsoft.com/office/drawing/2014/main" id="{1EDB33C5-5C7D-4DB3-A20E-0F95DEA73653}"/>
            </a:ext>
          </a:extLst>
        </xdr:cNvPr>
        <xdr:cNvSpPr txBox="1"/>
      </xdr:nvSpPr>
      <xdr:spPr>
        <a:xfrm>
          <a:off x="180975" y="87630"/>
          <a:ext cx="6410325" cy="946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a:solidFill>
                <a:srgbClr val="00BCE4"/>
              </a:solidFill>
              <a:latin typeface="Calibri" panose="020F0502020204030204" pitchFamily="34" charset="0"/>
            </a:rPr>
            <a:t>Transformer</a:t>
          </a:r>
          <a:r>
            <a:rPr lang="en-US" sz="1600" baseline="0">
              <a:solidFill>
                <a:srgbClr val="00BCE4"/>
              </a:solidFill>
              <a:latin typeface="Calibri" panose="020F0502020204030204" pitchFamily="34" charset="0"/>
            </a:rPr>
            <a:t> </a:t>
          </a:r>
          <a:r>
            <a:rPr lang="en-US" sz="1600">
              <a:solidFill>
                <a:srgbClr val="00BCE4"/>
              </a:solidFill>
              <a:latin typeface="Calibri" panose="020F0502020204030204" pitchFamily="34" charset="0"/>
            </a:rPr>
            <a:t>Incentive Worksheet</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latin typeface="Calibri" panose="020F0502020204030204" pitchFamily="34" charset="0"/>
            </a:rPr>
            <a:t>Effective</a:t>
          </a:r>
          <a:r>
            <a:rPr lang="en-US" sz="1200" baseline="0">
              <a:solidFill>
                <a:sysClr val="windowText" lastClr="000000"/>
              </a:solidFill>
              <a:latin typeface="Calibri" panose="020F0502020204030204" pitchFamily="34" charset="0"/>
            </a:rPr>
            <a:t> </a:t>
          </a:r>
          <a:r>
            <a:rPr lang="en-US" sz="1200" baseline="0">
              <a:solidFill>
                <a:srgbClr val="FF0000"/>
              </a:solidFill>
              <a:latin typeface="Calibri" panose="020F0502020204030204" pitchFamily="34" charset="0"/>
            </a:rPr>
            <a:t>July 1, 2023</a:t>
          </a:r>
          <a:r>
            <a:rPr lang="en-US" sz="1200" baseline="0">
              <a:solidFill>
                <a:sysClr val="windowText" lastClr="000000"/>
              </a:solidFill>
              <a:latin typeface="Calibri" panose="020F0502020204030204" pitchFamily="34" charset="0"/>
            </a:rPr>
            <a:t> to </a:t>
          </a:r>
          <a:r>
            <a:rPr lang="en-US" sz="1200" baseline="0">
              <a:solidFill>
                <a:srgbClr val="FF0000"/>
              </a:solidFill>
              <a:latin typeface="Calibri" panose="020F0502020204030204" pitchFamily="34" charset="0"/>
            </a:rPr>
            <a:t>June 30, 2024</a:t>
          </a:r>
          <a:r>
            <a:rPr lang="en-US" sz="1200" baseline="0">
              <a:solidFill>
                <a:sysClr val="windowText" lastClr="000000"/>
              </a:solidFill>
              <a:latin typeface="Calibri" panose="020F0502020204030204" pitchFamily="34" charset="0"/>
            </a:rPr>
            <a:t>. </a:t>
          </a:r>
          <a:r>
            <a:rPr lang="en-US" sz="600">
              <a:solidFill>
                <a:schemeClr val="dk1"/>
              </a:solidFill>
              <a:effectLst/>
              <a:latin typeface="Calibri" panose="020F0502020204030204" pitchFamily="34" charset="0"/>
              <a:ea typeface="+mn-ea"/>
              <a:cs typeface="+mn-cs"/>
            </a:rPr>
            <a:t>(WKS_C_Transformer_PY23_1ELS)</a:t>
          </a:r>
          <a:endParaRPr lang="en-US" sz="600" baseline="0">
            <a:solidFill>
              <a:sysClr val="windowText" lastClr="000000"/>
            </a:solidFill>
            <a:latin typeface="Calibri" panose="020F0502020204030204" pitchFamily="34" charset="0"/>
          </a:endParaRPr>
        </a:p>
        <a:p>
          <a:r>
            <a:rPr lang="en-US" sz="1000" i="1" baseline="0">
              <a:solidFill>
                <a:sysClr val="windowText" lastClr="000000"/>
              </a:solidFill>
              <a:latin typeface="Calibri" panose="020F0502020204030204" pitchFamily="34" charset="0"/>
            </a:rPr>
            <a:t>Hawai‘i Energy's mission is to empower island families and businesses to make smart energy choices that reduce energy consumption, save money and pursue a 100% clean energy future.</a:t>
          </a:r>
        </a:p>
      </xdr:txBody>
    </xdr:sp>
    <xdr:clientData/>
  </xdr:twoCellAnchor>
  <xdr:twoCellAnchor editAs="oneCell">
    <xdr:from>
      <xdr:col>6</xdr:col>
      <xdr:colOff>4071204</xdr:colOff>
      <xdr:row>0</xdr:row>
      <xdr:rowOff>76200</xdr:rowOff>
    </xdr:from>
    <xdr:to>
      <xdr:col>6</xdr:col>
      <xdr:colOff>5011850</xdr:colOff>
      <xdr:row>5</xdr:row>
      <xdr:rowOff>92921</xdr:rowOff>
    </xdr:to>
    <xdr:pic>
      <xdr:nvPicPr>
        <xdr:cNvPr id="3" name="Picture 2">
          <a:extLst>
            <a:ext uri="{FF2B5EF4-FFF2-40B4-BE49-F238E27FC236}">
              <a16:creationId xmlns:a16="http://schemas.microsoft.com/office/drawing/2014/main" id="{47E20ED8-CF8D-4FF5-871A-0005DD627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2999" y="76200"/>
          <a:ext cx="938741" cy="9254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Worksheets,%20and%20Flyers/Commercial%20PY22/Worksheets/wks_custom_non-lighting_1V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Rules &amp; Worksheet Tips"/>
      <sheetName val="Overview &amp; Inputs"/>
      <sheetName val="Financial Review Total Project"/>
      <sheetName val="Avoided Cost Table"/>
      <sheetName val="Lookup Tables"/>
      <sheetName val="Effective Rates"/>
    </sheetNames>
    <sheetDataSet>
      <sheetData sheetId="0"/>
      <sheetData sheetId="1"/>
      <sheetData sheetId="2">
        <row r="4">
          <cell r="I4" t="str">
            <v>Hawai‘i</v>
          </cell>
          <cell r="J4">
            <v>5.9799999999999999E-2</v>
          </cell>
        </row>
        <row r="5">
          <cell r="I5" t="str">
            <v>Maui</v>
          </cell>
          <cell r="J5">
            <v>4.8559999999999999E-2</v>
          </cell>
        </row>
        <row r="6">
          <cell r="I6" t="str">
            <v>Moloka‘i</v>
          </cell>
          <cell r="J6">
            <v>8.5099999999999995E-2</v>
          </cell>
        </row>
        <row r="7">
          <cell r="I7" t="str">
            <v>Lāna‘i</v>
          </cell>
          <cell r="J7">
            <v>4.514E-2</v>
          </cell>
        </row>
        <row r="8">
          <cell r="I8" t="str">
            <v>O‘ahu</v>
          </cell>
          <cell r="J8">
            <v>3.952E-2</v>
          </cell>
        </row>
        <row r="18">
          <cell r="F18">
            <v>0</v>
          </cell>
        </row>
      </sheetData>
      <sheetData sheetId="3">
        <row r="3">
          <cell r="I3">
            <v>213</v>
          </cell>
          <cell r="J3">
            <v>621</v>
          </cell>
          <cell r="K3">
            <v>0</v>
          </cell>
          <cell r="L3">
            <v>0.114</v>
          </cell>
          <cell r="M3">
            <v>0.153</v>
          </cell>
          <cell r="N3">
            <v>0.16700000000000001</v>
          </cell>
        </row>
        <row r="4">
          <cell r="I4">
            <v>414</v>
          </cell>
          <cell r="J4">
            <v>1207</v>
          </cell>
          <cell r="K4">
            <v>0</v>
          </cell>
          <cell r="L4">
            <v>0.224</v>
          </cell>
          <cell r="M4">
            <v>0.30199999999999999</v>
          </cell>
          <cell r="N4">
            <v>0.32900000000000001</v>
          </cell>
        </row>
        <row r="5">
          <cell r="I5">
            <v>604</v>
          </cell>
          <cell r="J5">
            <v>1760</v>
          </cell>
          <cell r="K5">
            <v>0</v>
          </cell>
          <cell r="L5">
            <v>0.33200000000000002</v>
          </cell>
          <cell r="M5">
            <v>0.44700000000000001</v>
          </cell>
          <cell r="N5">
            <v>0.48699999999999999</v>
          </cell>
        </row>
        <row r="6">
          <cell r="I6">
            <v>782</v>
          </cell>
          <cell r="J6">
            <v>2281</v>
          </cell>
          <cell r="K6">
            <v>0</v>
          </cell>
          <cell r="L6">
            <v>0.437</v>
          </cell>
          <cell r="M6">
            <v>0.58799999999999997</v>
          </cell>
          <cell r="N6">
            <v>0.64</v>
          </cell>
        </row>
        <row r="7">
          <cell r="I7">
            <v>951</v>
          </cell>
          <cell r="J7">
            <v>2773</v>
          </cell>
          <cell r="K7">
            <v>0</v>
          </cell>
          <cell r="L7">
            <v>0.53900000000000003</v>
          </cell>
          <cell r="M7">
            <v>0.72499999999999998</v>
          </cell>
          <cell r="N7">
            <v>0.78800000000000003</v>
          </cell>
        </row>
        <row r="8">
          <cell r="I8">
            <v>1110</v>
          </cell>
          <cell r="J8">
            <v>3237</v>
          </cell>
          <cell r="K8">
            <v>0</v>
          </cell>
          <cell r="L8">
            <v>0.63900000000000001</v>
          </cell>
          <cell r="M8">
            <v>0.85799999999999998</v>
          </cell>
          <cell r="N8">
            <v>0.93200000000000005</v>
          </cell>
        </row>
        <row r="9">
          <cell r="I9">
            <v>1260</v>
          </cell>
          <cell r="J9">
            <v>3675</v>
          </cell>
          <cell r="K9">
            <v>0</v>
          </cell>
          <cell r="L9">
            <v>0.73499999999999999</v>
          </cell>
          <cell r="M9">
            <v>0.98699999999999999</v>
          </cell>
          <cell r="N9">
            <v>1.0720000000000001</v>
          </cell>
        </row>
        <row r="10">
          <cell r="I10">
            <v>1402</v>
          </cell>
          <cell r="J10">
            <v>4088</v>
          </cell>
          <cell r="K10">
            <v>0</v>
          </cell>
          <cell r="L10">
            <v>0.82899999999999996</v>
          </cell>
          <cell r="M10">
            <v>1.1120000000000001</v>
          </cell>
          <cell r="N10">
            <v>1.2090000000000001</v>
          </cell>
        </row>
        <row r="11">
          <cell r="I11">
            <v>1536</v>
          </cell>
          <cell r="J11">
            <v>4477</v>
          </cell>
          <cell r="K11">
            <v>0</v>
          </cell>
          <cell r="L11">
            <v>0.92</v>
          </cell>
          <cell r="M11">
            <v>1.234</v>
          </cell>
          <cell r="N11">
            <v>1.341</v>
          </cell>
        </row>
        <row r="12">
          <cell r="I12">
            <v>1662</v>
          </cell>
          <cell r="J12">
            <v>4845</v>
          </cell>
          <cell r="K12">
            <v>0</v>
          </cell>
          <cell r="L12">
            <v>1.008</v>
          </cell>
          <cell r="M12">
            <v>1.3520000000000001</v>
          </cell>
          <cell r="N12">
            <v>1.4690000000000001</v>
          </cell>
        </row>
        <row r="13">
          <cell r="I13">
            <v>1781</v>
          </cell>
          <cell r="J13">
            <v>5192</v>
          </cell>
          <cell r="K13">
            <v>0</v>
          </cell>
          <cell r="L13">
            <v>1.0940000000000001</v>
          </cell>
          <cell r="M13">
            <v>1.4670000000000001</v>
          </cell>
          <cell r="N13">
            <v>1.5940000000000001</v>
          </cell>
        </row>
        <row r="14">
          <cell r="I14">
            <v>1893</v>
          </cell>
          <cell r="J14">
            <v>5519</v>
          </cell>
          <cell r="K14">
            <v>0</v>
          </cell>
          <cell r="L14">
            <v>1.177</v>
          </cell>
          <cell r="M14">
            <v>1.579</v>
          </cell>
          <cell r="N14">
            <v>1.716</v>
          </cell>
        </row>
        <row r="15">
          <cell r="I15">
            <v>1999</v>
          </cell>
          <cell r="J15">
            <v>5827</v>
          </cell>
          <cell r="K15">
            <v>0</v>
          </cell>
          <cell r="L15">
            <v>1.258</v>
          </cell>
          <cell r="M15">
            <v>1.6870000000000001</v>
          </cell>
          <cell r="N15">
            <v>1.8340000000000001</v>
          </cell>
        </row>
        <row r="16">
          <cell r="I16">
            <v>2099</v>
          </cell>
          <cell r="J16">
            <v>6119</v>
          </cell>
          <cell r="K16">
            <v>0</v>
          </cell>
          <cell r="L16">
            <v>1.337</v>
          </cell>
          <cell r="M16">
            <v>1.7929999999999999</v>
          </cell>
          <cell r="N16">
            <v>1.9490000000000001</v>
          </cell>
        </row>
        <row r="17">
          <cell r="I17">
            <v>2193</v>
          </cell>
          <cell r="J17">
            <v>6393</v>
          </cell>
          <cell r="K17">
            <v>0</v>
          </cell>
          <cell r="L17">
            <v>1.413</v>
          </cell>
          <cell r="M17">
            <v>1.8959999999999999</v>
          </cell>
          <cell r="N17">
            <v>2.0609999999999999</v>
          </cell>
        </row>
        <row r="18">
          <cell r="I18">
            <v>2282</v>
          </cell>
          <cell r="J18">
            <v>6652</v>
          </cell>
          <cell r="K18">
            <v>0</v>
          </cell>
          <cell r="L18">
            <v>1.4870000000000001</v>
          </cell>
          <cell r="M18">
            <v>1.9950000000000001</v>
          </cell>
          <cell r="N18">
            <v>2.169</v>
          </cell>
        </row>
        <row r="19">
          <cell r="I19">
            <v>2366</v>
          </cell>
          <cell r="J19">
            <v>6897</v>
          </cell>
          <cell r="K19">
            <v>0</v>
          </cell>
          <cell r="L19">
            <v>1.5589999999999999</v>
          </cell>
          <cell r="M19">
            <v>2.0920000000000001</v>
          </cell>
          <cell r="N19">
            <v>2.2749999999999999</v>
          </cell>
        </row>
        <row r="20">
          <cell r="I20">
            <v>2445</v>
          </cell>
          <cell r="J20">
            <v>7127</v>
          </cell>
          <cell r="K20">
            <v>0</v>
          </cell>
          <cell r="L20">
            <v>1.629</v>
          </cell>
          <cell r="M20">
            <v>2.1859999999999999</v>
          </cell>
          <cell r="N20">
            <v>2.3769999999999998</v>
          </cell>
        </row>
        <row r="21">
          <cell r="I21">
            <v>2519</v>
          </cell>
          <cell r="J21">
            <v>7345</v>
          </cell>
          <cell r="K21">
            <v>0</v>
          </cell>
          <cell r="L21">
            <v>1.6970000000000001</v>
          </cell>
          <cell r="M21">
            <v>2.2770000000000001</v>
          </cell>
          <cell r="N21">
            <v>2.4769999999999999</v>
          </cell>
        </row>
        <row r="22">
          <cell r="I22">
            <v>2590</v>
          </cell>
          <cell r="J22">
            <v>7550</v>
          </cell>
          <cell r="K22">
            <v>0</v>
          </cell>
          <cell r="L22">
            <v>1.7629999999999999</v>
          </cell>
          <cell r="M22">
            <v>2.3660000000000001</v>
          </cell>
          <cell r="N22">
            <v>2.5739999999999998</v>
          </cell>
        </row>
        <row r="23">
          <cell r="I23">
            <v>2656</v>
          </cell>
          <cell r="J23">
            <v>7744</v>
          </cell>
          <cell r="K23">
            <v>0</v>
          </cell>
          <cell r="L23">
            <v>1.827</v>
          </cell>
          <cell r="M23">
            <v>2.4529999999999998</v>
          </cell>
          <cell r="N23">
            <v>2.6680000000000001</v>
          </cell>
        </row>
        <row r="24">
          <cell r="I24">
            <v>2719</v>
          </cell>
          <cell r="J24">
            <v>7926</v>
          </cell>
          <cell r="K24">
            <v>0</v>
          </cell>
          <cell r="L24">
            <v>1.89</v>
          </cell>
          <cell r="M24">
            <v>2.5369999999999999</v>
          </cell>
          <cell r="N24">
            <v>2.7589999999999999</v>
          </cell>
        </row>
        <row r="25">
          <cell r="I25">
            <v>2778</v>
          </cell>
          <cell r="J25">
            <v>8099</v>
          </cell>
          <cell r="K25">
            <v>0</v>
          </cell>
          <cell r="L25">
            <v>1.95</v>
          </cell>
          <cell r="M25">
            <v>2.6179999999999999</v>
          </cell>
          <cell r="N25">
            <v>2.8479999999999999</v>
          </cell>
        </row>
        <row r="26">
          <cell r="I26">
            <v>2834</v>
          </cell>
          <cell r="J26">
            <v>8261</v>
          </cell>
          <cell r="K26">
            <v>0</v>
          </cell>
          <cell r="L26">
            <v>2.0089999999999999</v>
          </cell>
          <cell r="M26">
            <v>2.6970000000000001</v>
          </cell>
          <cell r="N26">
            <v>2.9340000000000002</v>
          </cell>
        </row>
        <row r="27">
          <cell r="I27">
            <v>2886</v>
          </cell>
          <cell r="J27">
            <v>8415</v>
          </cell>
          <cell r="K27">
            <v>0</v>
          </cell>
          <cell r="L27">
            <v>2.0670000000000002</v>
          </cell>
          <cell r="M27">
            <v>2.7749999999999999</v>
          </cell>
          <cell r="N27">
            <v>3.0179999999999998</v>
          </cell>
        </row>
      </sheetData>
      <sheetData sheetId="4">
        <row r="3">
          <cell r="B3" t="str">
            <v>CO Sensors</v>
          </cell>
          <cell r="C3" t="str">
            <v>Parking Garages - Active Ventilation Control (CO)</v>
          </cell>
          <cell r="E3" t="str">
            <v>Cold Storage</v>
          </cell>
        </row>
        <row r="4">
          <cell r="B4" t="str">
            <v>Demand Control</v>
          </cell>
          <cell r="C4" t="str">
            <v>Commercial Demand Control Ventilation (CO₂)</v>
          </cell>
          <cell r="E4" t="str">
            <v>Education</v>
          </cell>
        </row>
        <row r="5">
          <cell r="B5" t="str">
            <v>EMS</v>
          </cell>
          <cell r="C5" t="str">
            <v>Advanced Energy Management Systems</v>
          </cell>
          <cell r="E5" t="str">
            <v>Grocery</v>
          </cell>
        </row>
        <row r="6">
          <cell r="B6" t="str">
            <v>HVAC</v>
          </cell>
          <cell r="C6" t="str">
            <v xml:space="preserve"> </v>
          </cell>
          <cell r="E6" t="str">
            <v>Health</v>
          </cell>
        </row>
        <row r="7">
          <cell r="B7" t="str">
            <v>Lighting</v>
          </cell>
          <cell r="C7" t="str">
            <v xml:space="preserve"> </v>
          </cell>
          <cell r="E7" t="str">
            <v>Hotel/Motel</v>
          </cell>
        </row>
        <row r="8">
          <cell r="B8" t="str">
            <v>Refrigeration</v>
          </cell>
          <cell r="C8" t="str">
            <v xml:space="preserve"> </v>
          </cell>
          <cell r="E8" t="str">
            <v>Industrial</v>
          </cell>
        </row>
        <row r="9">
          <cell r="B9" t="str">
            <v>Submetering</v>
          </cell>
          <cell r="C9" t="str">
            <v xml:space="preserve"> </v>
          </cell>
          <cell r="E9" t="str">
            <v>Misc. Commercial</v>
          </cell>
        </row>
        <row r="10">
          <cell r="B10" t="str">
            <v>W/W Processing</v>
          </cell>
          <cell r="C10" t="str">
            <v>Waste Water Processing</v>
          </cell>
          <cell r="E10" t="str">
            <v>Office</v>
          </cell>
        </row>
        <row r="11">
          <cell r="B11" t="str">
            <v>Water Pumping</v>
          </cell>
          <cell r="C11" t="str">
            <v xml:space="preserve"> </v>
          </cell>
          <cell r="E11" t="str">
            <v>Restaurant</v>
          </cell>
        </row>
        <row r="12">
          <cell r="B12" t="str">
            <v>Other</v>
          </cell>
          <cell r="C12" t="str">
            <v xml:space="preserve"> </v>
          </cell>
          <cell r="E12" t="str">
            <v>Retail</v>
          </cell>
        </row>
        <row r="13">
          <cell r="E13" t="str">
            <v>Warehouse</v>
          </cell>
        </row>
        <row r="15">
          <cell r="B15" t="str">
            <v>New</v>
          </cell>
        </row>
        <row r="16">
          <cell r="B16" t="str">
            <v>Retrofit</v>
          </cell>
        </row>
        <row r="19">
          <cell r="B19" t="str">
            <v>O‘ahu</v>
          </cell>
        </row>
        <row r="20">
          <cell r="B20" t="str">
            <v>Hawai‘i</v>
          </cell>
        </row>
        <row r="21">
          <cell r="B21" t="str">
            <v>Maui</v>
          </cell>
        </row>
        <row r="22">
          <cell r="B22" t="str">
            <v>Lāna‘i</v>
          </cell>
        </row>
        <row r="23">
          <cell r="B23" t="str">
            <v>Moloka‘i</v>
          </cell>
        </row>
        <row r="26">
          <cell r="B26" t="str">
            <v>Schedule G</v>
          </cell>
          <cell r="C26" t="str">
            <v>General Non-Demand</v>
          </cell>
        </row>
        <row r="27">
          <cell r="B27" t="str">
            <v>Schedule J</v>
          </cell>
          <cell r="C27" t="str">
            <v>General Demand</v>
          </cell>
        </row>
        <row r="28">
          <cell r="B28" t="str">
            <v>Schedule DS</v>
          </cell>
          <cell r="C28" t="str">
            <v>Large Power Directly Served</v>
          </cell>
        </row>
        <row r="29">
          <cell r="B29" t="str">
            <v>Schedule P</v>
          </cell>
          <cell r="C29" t="str">
            <v>Large Power</v>
          </cell>
        </row>
        <row r="30">
          <cell r="B30" t="str">
            <v>Schedule F</v>
          </cell>
          <cell r="C30" t="str">
            <v>Public Street Lighting</v>
          </cell>
        </row>
      </sheetData>
      <sheetData sheetId="5">
        <row r="6">
          <cell r="B6" t="str">
            <v>O‘ahu-Schedule G - General Non-Demand-kW</v>
          </cell>
          <cell r="C6" t="str">
            <v>O‘ahu</v>
          </cell>
          <cell r="D6" t="str">
            <v>Schedule G - General Non-Demand</v>
          </cell>
          <cell r="E6" t="str">
            <v>kW</v>
          </cell>
          <cell r="F6">
            <v>0</v>
          </cell>
        </row>
        <row r="7">
          <cell r="B7" t="str">
            <v>O‘ahu-Schedule G - General Non-Demand-kWh</v>
          </cell>
          <cell r="C7" t="str">
            <v>O‘ahu</v>
          </cell>
          <cell r="D7" t="str">
            <v>Schedule G - General Non-Demand</v>
          </cell>
          <cell r="E7" t="str">
            <v>kWh</v>
          </cell>
          <cell r="F7">
            <v>0.28574375000000002</v>
          </cell>
        </row>
        <row r="8">
          <cell r="B8" t="str">
            <v>O‘ahu-Schedule J - General Demand-kW</v>
          </cell>
          <cell r="C8" t="str">
            <v>O‘ahu</v>
          </cell>
          <cell r="D8" t="str">
            <v>Schedule J - General Demand</v>
          </cell>
          <cell r="E8" t="str">
            <v>kW</v>
          </cell>
          <cell r="F8">
            <v>12.914999999999999</v>
          </cell>
        </row>
        <row r="9">
          <cell r="B9" t="str">
            <v>O‘ahu-Schedule J - General Demand-kWh</v>
          </cell>
          <cell r="C9" t="str">
            <v>O‘ahu</v>
          </cell>
          <cell r="D9" t="str">
            <v>Schedule J - General Demand</v>
          </cell>
          <cell r="E9" t="str">
            <v>kWh</v>
          </cell>
          <cell r="F9">
            <v>0.23864825000000001</v>
          </cell>
        </row>
        <row r="10">
          <cell r="B10" t="str">
            <v>O‘ahu-Schedule DS - Large Power Directly Served-kW</v>
          </cell>
          <cell r="C10" t="str">
            <v>O‘ahu</v>
          </cell>
          <cell r="D10" t="str">
            <v>Schedule DS - Large Power Directly Served</v>
          </cell>
          <cell r="E10" t="str">
            <v>kW</v>
          </cell>
          <cell r="F10">
            <v>22.953333000000001</v>
          </cell>
        </row>
        <row r="11">
          <cell r="B11" t="str">
            <v>O‘ahu-Schedule DS - Large Power Directly Served-kWh</v>
          </cell>
          <cell r="C11" t="str">
            <v>O‘ahu</v>
          </cell>
          <cell r="D11" t="str">
            <v>Schedule DS - Large Power Directly Served</v>
          </cell>
          <cell r="E11" t="str">
            <v>kWh</v>
          </cell>
          <cell r="F11">
            <v>0.2020005</v>
          </cell>
        </row>
        <row r="12">
          <cell r="B12" t="str">
            <v>O‘ahu-Schedule P - Large Power-kW</v>
          </cell>
          <cell r="C12" t="str">
            <v>O‘ahu</v>
          </cell>
          <cell r="D12" t="str">
            <v>Schedule P - Large Power</v>
          </cell>
          <cell r="E12" t="str">
            <v>kW</v>
          </cell>
          <cell r="F12">
            <v>26.44</v>
          </cell>
        </row>
        <row r="13">
          <cell r="B13" t="str">
            <v>O‘ahu-Schedule P - Large Power-kWh</v>
          </cell>
          <cell r="C13" t="str">
            <v>O‘ahu</v>
          </cell>
          <cell r="D13" t="str">
            <v>Schedule P - Large Power</v>
          </cell>
          <cell r="E13" t="str">
            <v>kWh</v>
          </cell>
          <cell r="F13">
            <v>0.21146891000000001</v>
          </cell>
        </row>
        <row r="14">
          <cell r="B14" t="str">
            <v>O‘ahu-Schedule F - Public Street Lighting-kW</v>
          </cell>
          <cell r="C14" t="str">
            <v>O‘ahu</v>
          </cell>
          <cell r="D14" t="str">
            <v>Schedule F - Public Street Lighting</v>
          </cell>
          <cell r="E14" t="str">
            <v>kW</v>
          </cell>
          <cell r="F14">
            <v>0</v>
          </cell>
        </row>
        <row r="15">
          <cell r="B15" t="str">
            <v>O‘ahu-Schedule F - Public Street Lighting-kWh</v>
          </cell>
          <cell r="C15" t="str">
            <v>O‘ahu</v>
          </cell>
          <cell r="D15" t="str">
            <v>Schedule F - Public Street Lighting</v>
          </cell>
          <cell r="E15" t="str">
            <v>kWh</v>
          </cell>
          <cell r="F15">
            <v>0.29451616000000003</v>
          </cell>
        </row>
        <row r="16">
          <cell r="B16" t="str">
            <v>Hawai‘i-Schedule G - General Non-Demand-kW</v>
          </cell>
          <cell r="C16" t="str">
            <v>Hawai‘i</v>
          </cell>
          <cell r="D16" t="str">
            <v>Schedule G - General Non-Demand</v>
          </cell>
          <cell r="E16" t="str">
            <v>kW</v>
          </cell>
          <cell r="F16">
            <v>0</v>
          </cell>
        </row>
        <row r="17">
          <cell r="B17" t="str">
            <v>Hawai‘i-Schedule G - General Non-Demand-kWh</v>
          </cell>
          <cell r="C17" t="str">
            <v>Hawai‘i</v>
          </cell>
          <cell r="D17" t="str">
            <v>Schedule G - General Non-Demand</v>
          </cell>
          <cell r="E17" t="str">
            <v>kWh</v>
          </cell>
          <cell r="F17">
            <v>0.37608145999999998</v>
          </cell>
        </row>
        <row r="18">
          <cell r="B18" t="str">
            <v>Hawai‘i-Schedule J - General Demand-kW</v>
          </cell>
          <cell r="C18" t="str">
            <v>Hawai‘i</v>
          </cell>
          <cell r="D18" t="str">
            <v>Schedule J - General Demand</v>
          </cell>
          <cell r="E18" t="str">
            <v>kW</v>
          </cell>
          <cell r="F18">
            <v>12.3825</v>
          </cell>
        </row>
        <row r="19">
          <cell r="B19" t="str">
            <v>Hawai‘i-Schedule J - General Demand-kWh</v>
          </cell>
          <cell r="C19" t="str">
            <v>Hawai‘i</v>
          </cell>
          <cell r="D19" t="str">
            <v>Schedule J - General Demand</v>
          </cell>
          <cell r="E19" t="str">
            <v>kWh</v>
          </cell>
          <cell r="F19">
            <v>0.30038437000000001</v>
          </cell>
        </row>
        <row r="20">
          <cell r="B20" t="str">
            <v>Hawai‘i-Schedule DS - Large Power Directly Served-kW</v>
          </cell>
          <cell r="C20" t="str">
            <v>Hawai‘i</v>
          </cell>
          <cell r="D20" t="str">
            <v>Schedule DS - Large Power Directly Served</v>
          </cell>
          <cell r="E20" t="str">
            <v>kW</v>
          </cell>
          <cell r="F20">
            <v>0</v>
          </cell>
        </row>
        <row r="21">
          <cell r="B21" t="str">
            <v>Hawai‘i-Schedule DS - Large Power Directly Served-kWh</v>
          </cell>
          <cell r="C21" t="str">
            <v>Hawai‘i</v>
          </cell>
          <cell r="D21" t="str">
            <v>Schedule DS - Large Power Directly Served</v>
          </cell>
          <cell r="E21" t="str">
            <v>kWh</v>
          </cell>
          <cell r="F21">
            <v>0</v>
          </cell>
        </row>
        <row r="22">
          <cell r="B22" t="str">
            <v>Hawai‘i-Schedule P - Large Power-kW</v>
          </cell>
          <cell r="C22" t="str">
            <v>Hawai‘i</v>
          </cell>
          <cell r="D22" t="str">
            <v>Schedule P - Large Power</v>
          </cell>
          <cell r="E22" t="str">
            <v>kW</v>
          </cell>
          <cell r="F22">
            <v>23.7775</v>
          </cell>
        </row>
        <row r="23">
          <cell r="B23" t="str">
            <v>Hawai‘i-Schedule P - Large Power-kWh</v>
          </cell>
          <cell r="C23" t="str">
            <v>Hawai‘i</v>
          </cell>
          <cell r="D23" t="str">
            <v>Schedule P - Large Power</v>
          </cell>
          <cell r="E23" t="str">
            <v>kWh</v>
          </cell>
          <cell r="F23">
            <v>0.26344500999999998</v>
          </cell>
        </row>
        <row r="24">
          <cell r="B24" t="str">
            <v>Hawai‘i-Schedule F - Public Street Lighting-kW</v>
          </cell>
          <cell r="C24" t="str">
            <v>Hawai‘i</v>
          </cell>
          <cell r="D24" t="str">
            <v>Schedule F - Public Street Lighting</v>
          </cell>
          <cell r="E24" t="str">
            <v>kW</v>
          </cell>
          <cell r="F24">
            <v>0</v>
          </cell>
        </row>
        <row r="25">
          <cell r="B25" t="str">
            <v>Hawai‘i-Schedule F - Public Street Lighting-kWh</v>
          </cell>
          <cell r="C25" t="str">
            <v>Hawai‘i</v>
          </cell>
          <cell r="D25" t="str">
            <v>Schedule F - Public Street Lighting</v>
          </cell>
          <cell r="E25" t="str">
            <v>kWh</v>
          </cell>
          <cell r="F25">
            <v>0.38388700999999997</v>
          </cell>
        </row>
        <row r="26">
          <cell r="B26" t="str">
            <v>Maui-Schedule G - General Non-Demand-kW</v>
          </cell>
          <cell r="C26" t="str">
            <v>Maui</v>
          </cell>
          <cell r="D26" t="str">
            <v>Schedule G - General Non-Demand</v>
          </cell>
          <cell r="E26" t="str">
            <v>kW</v>
          </cell>
          <cell r="F26">
            <v>0</v>
          </cell>
        </row>
        <row r="27">
          <cell r="B27" t="str">
            <v>Maui-Schedule G - General Non-Demand-kWh</v>
          </cell>
          <cell r="C27" t="str">
            <v>Maui</v>
          </cell>
          <cell r="D27" t="str">
            <v>Schedule G - General Non-Demand</v>
          </cell>
          <cell r="E27" t="str">
            <v>kWh</v>
          </cell>
          <cell r="F27">
            <v>0.33829626000000002</v>
          </cell>
        </row>
        <row r="28">
          <cell r="B28" t="str">
            <v>Maui-Schedule J - General Demand-kW</v>
          </cell>
          <cell r="C28" t="str">
            <v>Maui</v>
          </cell>
          <cell r="D28" t="str">
            <v>Schedule J - General Demand</v>
          </cell>
          <cell r="E28" t="str">
            <v>kW</v>
          </cell>
          <cell r="F28">
            <v>10.790832999999999</v>
          </cell>
        </row>
        <row r="29">
          <cell r="B29" t="str">
            <v>Maui-Schedule J - General Demand-kWh</v>
          </cell>
          <cell r="C29" t="str">
            <v>Maui</v>
          </cell>
          <cell r="D29" t="str">
            <v>Schedule J - General Demand</v>
          </cell>
          <cell r="E29" t="str">
            <v>kWh</v>
          </cell>
          <cell r="F29">
            <v>0.29507910999999998</v>
          </cell>
        </row>
        <row r="30">
          <cell r="B30" t="str">
            <v>Maui-Schedule DS - Large Power Directly Served-kW</v>
          </cell>
          <cell r="C30" t="str">
            <v>Maui</v>
          </cell>
          <cell r="D30" t="str">
            <v>Schedule DS - Large Power Directly Served</v>
          </cell>
          <cell r="E30" t="str">
            <v>kW</v>
          </cell>
          <cell r="F30">
            <v>0</v>
          </cell>
        </row>
        <row r="31">
          <cell r="B31" t="str">
            <v>Maui-Schedule DS - Large Power Directly Served-kWh</v>
          </cell>
          <cell r="C31" t="str">
            <v>Maui</v>
          </cell>
          <cell r="D31" t="str">
            <v>Schedule DS - Large Power Directly Served</v>
          </cell>
          <cell r="E31" t="str">
            <v>kWh</v>
          </cell>
          <cell r="F31">
            <v>0</v>
          </cell>
        </row>
        <row r="32">
          <cell r="B32" t="str">
            <v>Maui-Schedule P - Large Power-kW</v>
          </cell>
          <cell r="C32" t="str">
            <v>Maui</v>
          </cell>
          <cell r="D32" t="str">
            <v>Schedule P - Large Power</v>
          </cell>
          <cell r="E32" t="str">
            <v>kW</v>
          </cell>
          <cell r="F32">
            <v>21.537500000000001</v>
          </cell>
        </row>
        <row r="33">
          <cell r="B33" t="str">
            <v>Maui-Schedule P - Large Power-kWh</v>
          </cell>
          <cell r="C33" t="str">
            <v>Maui</v>
          </cell>
          <cell r="D33" t="str">
            <v>Schedule P - Large Power</v>
          </cell>
          <cell r="E33" t="str">
            <v>kWh</v>
          </cell>
          <cell r="F33">
            <v>0.26778336000000003</v>
          </cell>
        </row>
        <row r="34">
          <cell r="B34" t="str">
            <v>Maui-Schedule F - Public Street Lighting-kW</v>
          </cell>
          <cell r="C34" t="str">
            <v>Maui</v>
          </cell>
          <cell r="D34" t="str">
            <v>Schedule F - Public Street Lighting</v>
          </cell>
          <cell r="E34" t="str">
            <v>kW</v>
          </cell>
          <cell r="F34">
            <v>0</v>
          </cell>
        </row>
        <row r="35">
          <cell r="B35" t="str">
            <v>Maui-Schedule F - Public Street Lighting-kWh</v>
          </cell>
          <cell r="C35" t="str">
            <v>Maui</v>
          </cell>
          <cell r="D35" t="str">
            <v>Schedule F - Public Street Lighting</v>
          </cell>
          <cell r="E35" t="str">
            <v>kWh</v>
          </cell>
          <cell r="F35">
            <v>0.32200648999999998</v>
          </cell>
        </row>
        <row r="36">
          <cell r="B36" t="str">
            <v>Lāna‘i-Schedule G - General Non-Demand-kW</v>
          </cell>
          <cell r="C36" t="str">
            <v>Lāna‘i</v>
          </cell>
          <cell r="D36" t="str">
            <v>Schedule G - General Non-Demand</v>
          </cell>
          <cell r="E36" t="str">
            <v>kW</v>
          </cell>
          <cell r="F36">
            <v>0</v>
          </cell>
        </row>
        <row r="37">
          <cell r="B37" t="str">
            <v>Lāna‘i-Schedule G - General Non-Demand-kWh</v>
          </cell>
          <cell r="C37" t="str">
            <v>Lāna‘i</v>
          </cell>
          <cell r="D37" t="str">
            <v>Schedule G - General Non-Demand</v>
          </cell>
          <cell r="E37" t="str">
            <v>kWh</v>
          </cell>
          <cell r="F37">
            <v>0.41300506999999997</v>
          </cell>
        </row>
        <row r="38">
          <cell r="B38" t="str">
            <v>Lāna‘i-Schedule J - General Demand-kW</v>
          </cell>
          <cell r="C38" t="str">
            <v>Lāna‘i</v>
          </cell>
          <cell r="D38" t="str">
            <v>Schedule J - General Demand</v>
          </cell>
          <cell r="E38" t="str">
            <v>kW</v>
          </cell>
          <cell r="F38">
            <v>12.135833</v>
          </cell>
        </row>
        <row r="39">
          <cell r="B39" t="str">
            <v>Lāna‘i-Schedule J - General Demand-kWh</v>
          </cell>
          <cell r="C39" t="str">
            <v>Lāna‘i</v>
          </cell>
          <cell r="D39" t="str">
            <v>Schedule J - General Demand</v>
          </cell>
          <cell r="E39" t="str">
            <v>kWh</v>
          </cell>
          <cell r="F39">
            <v>0.38990149000000002</v>
          </cell>
        </row>
        <row r="40">
          <cell r="B40" t="str">
            <v>Lāna‘i-Schedule DS - Large Power Directly Served-kW</v>
          </cell>
          <cell r="C40" t="str">
            <v>Lāna‘i</v>
          </cell>
          <cell r="D40" t="str">
            <v>Schedule DS - Large Power Directly Served</v>
          </cell>
          <cell r="E40" t="str">
            <v>kW</v>
          </cell>
          <cell r="F40">
            <v>0</v>
          </cell>
        </row>
        <row r="41">
          <cell r="B41" t="str">
            <v>Lāna‘i-Schedule DS - Large Power Directly Served-kWh</v>
          </cell>
          <cell r="C41" t="str">
            <v>Lāna‘i</v>
          </cell>
          <cell r="D41" t="str">
            <v>Schedule DS - Large Power Directly Served</v>
          </cell>
          <cell r="E41" t="str">
            <v>kWh</v>
          </cell>
          <cell r="F41">
            <v>0</v>
          </cell>
        </row>
        <row r="42">
          <cell r="B42" t="str">
            <v>Lāna‘i-Schedule P - Large Power-kW</v>
          </cell>
          <cell r="C42" t="str">
            <v>Lāna‘i</v>
          </cell>
          <cell r="D42" t="str">
            <v>Schedule P - Large Power</v>
          </cell>
          <cell r="E42" t="str">
            <v>kW</v>
          </cell>
          <cell r="F42">
            <v>23.28</v>
          </cell>
        </row>
        <row r="43">
          <cell r="B43" t="str">
            <v>Lāna‘i-Schedule P - Large Power-kWh</v>
          </cell>
          <cell r="C43" t="str">
            <v>Lāna‘i</v>
          </cell>
          <cell r="D43" t="str">
            <v>Schedule P - Large Power</v>
          </cell>
          <cell r="E43" t="str">
            <v>kWh</v>
          </cell>
          <cell r="F43">
            <v>0.36481296000000002</v>
          </cell>
        </row>
        <row r="44">
          <cell r="B44" t="str">
            <v>Lāna‘i-Schedule F - Public Street Lighting-kW</v>
          </cell>
          <cell r="C44" t="str">
            <v>Lāna‘i</v>
          </cell>
          <cell r="D44" t="str">
            <v>Schedule F - Public Street Lighting</v>
          </cell>
          <cell r="E44" t="str">
            <v>kW</v>
          </cell>
          <cell r="F44">
            <v>0</v>
          </cell>
        </row>
        <row r="45">
          <cell r="B45" t="str">
            <v>Lāna‘i-Schedule F - Public Street Lighting-kWh</v>
          </cell>
          <cell r="C45" t="str">
            <v>Lāna‘i</v>
          </cell>
          <cell r="D45" t="str">
            <v>Schedule F - Public Street Lighting</v>
          </cell>
          <cell r="E45" t="str">
            <v>kWh</v>
          </cell>
          <cell r="F45">
            <v>0.40553586000000003</v>
          </cell>
        </row>
        <row r="46">
          <cell r="B46" t="str">
            <v>Moloka‘i-Schedule G - General Non-Demand-kW</v>
          </cell>
          <cell r="C46" t="str">
            <v>Moloka‘i</v>
          </cell>
          <cell r="D46" t="str">
            <v>Schedule G - General Non-Demand</v>
          </cell>
          <cell r="E46" t="str">
            <v>kW</v>
          </cell>
          <cell r="F46">
            <v>0</v>
          </cell>
        </row>
        <row r="47">
          <cell r="B47" t="str">
            <v>Moloka‘i-Schedule G - General Non-Demand-kWh</v>
          </cell>
          <cell r="C47" t="str">
            <v>Moloka‘i</v>
          </cell>
          <cell r="D47" t="str">
            <v>Schedule G - General Non-Demand</v>
          </cell>
          <cell r="E47" t="str">
            <v>kWh</v>
          </cell>
          <cell r="F47">
            <v>0.44047902</v>
          </cell>
        </row>
        <row r="48">
          <cell r="B48" t="str">
            <v>Moloka‘i-Schedule J - General Demand-kW</v>
          </cell>
          <cell r="C48" t="str">
            <v>Moloka‘i</v>
          </cell>
          <cell r="D48" t="str">
            <v>Schedule J - General Demand</v>
          </cell>
          <cell r="E48" t="str">
            <v>kW</v>
          </cell>
          <cell r="F48">
            <v>10.738333000000001</v>
          </cell>
        </row>
        <row r="49">
          <cell r="B49" t="str">
            <v>Moloka‘i-Schedule J - General Demand-kWh</v>
          </cell>
          <cell r="C49" t="str">
            <v>Moloka‘i</v>
          </cell>
          <cell r="D49" t="str">
            <v>Schedule J - General Demand</v>
          </cell>
          <cell r="E49" t="str">
            <v>kWh</v>
          </cell>
          <cell r="F49">
            <v>0.35948955999999999</v>
          </cell>
        </row>
        <row r="50">
          <cell r="B50" t="str">
            <v>Moloka‘i-Schedule DS - Large Power Directly Served-kW</v>
          </cell>
          <cell r="C50" t="str">
            <v>Moloka‘i</v>
          </cell>
          <cell r="D50" t="str">
            <v>Schedule DS - Large Power Directly Served</v>
          </cell>
          <cell r="E50" t="str">
            <v>kW</v>
          </cell>
          <cell r="F50">
            <v>0</v>
          </cell>
        </row>
        <row r="51">
          <cell r="B51" t="str">
            <v>Moloka‘i-Schedule DS - Large Power Directly Served-kWh</v>
          </cell>
          <cell r="C51" t="str">
            <v>Moloka‘i</v>
          </cell>
          <cell r="D51" t="str">
            <v>Schedule DS - Large Power Directly Served</v>
          </cell>
          <cell r="E51" t="str">
            <v>kWh</v>
          </cell>
          <cell r="F51">
            <v>0</v>
          </cell>
        </row>
        <row r="52">
          <cell r="B52" t="str">
            <v>Moloka‘i-Schedule P - Large Power-kW</v>
          </cell>
          <cell r="C52" t="str">
            <v>Moloka‘i</v>
          </cell>
          <cell r="D52" t="str">
            <v>Schedule P - Large Power</v>
          </cell>
          <cell r="E52" t="str">
            <v>kW</v>
          </cell>
          <cell r="F52">
            <v>18.952500000000001</v>
          </cell>
        </row>
        <row r="53">
          <cell r="B53" t="str">
            <v>Moloka‘i-Schedule P - Large Power-kWh</v>
          </cell>
          <cell r="C53" t="str">
            <v>Moloka‘i</v>
          </cell>
          <cell r="D53" t="str">
            <v>Schedule P - Large Power</v>
          </cell>
          <cell r="E53" t="str">
            <v>kWh</v>
          </cell>
          <cell r="F53">
            <v>0.28328745999999999</v>
          </cell>
        </row>
        <row r="54">
          <cell r="B54" t="str">
            <v>Moloka‘i-Schedule F - Public Street Lighting-kW</v>
          </cell>
          <cell r="C54" t="str">
            <v>Moloka‘i</v>
          </cell>
          <cell r="D54" t="str">
            <v>Schedule F - Public Street Lighting</v>
          </cell>
          <cell r="E54" t="str">
            <v>kW</v>
          </cell>
          <cell r="F54">
            <v>0</v>
          </cell>
        </row>
        <row r="55">
          <cell r="B55" t="str">
            <v>Moloka‘i-Schedule F - Public Street Lighting-kWh</v>
          </cell>
          <cell r="C55" t="str">
            <v>Moloka‘i</v>
          </cell>
          <cell r="D55" t="str">
            <v>Schedule F - Public Street Lighting</v>
          </cell>
          <cell r="E55" t="str">
            <v>kWh</v>
          </cell>
          <cell r="F55">
            <v>0.39105954999999998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awaiienergy.com/for-business/power-move" TargetMode="External"/><Relationship Id="rId1" Type="http://schemas.openxmlformats.org/officeDocument/2006/relationships/hyperlink" Target="http://www.hawaiienerg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24BB-98E5-43F5-8E6C-7ECEE2A1C235}">
  <dimension ref="A1:AR40"/>
  <sheetViews>
    <sheetView showGridLines="0" tabSelected="1" zoomScale="160" zoomScaleNormal="160" workbookViewId="0">
      <selection activeCell="B40" sqref="B40:G40"/>
    </sheetView>
  </sheetViews>
  <sheetFormatPr defaultColWidth="2.7109375" defaultRowHeight="15" x14ac:dyDescent="0.25"/>
  <cols>
    <col min="1" max="2" width="2.7109375" style="61" customWidth="1"/>
    <col min="3" max="3" width="3.7109375" style="61" customWidth="1"/>
    <col min="4" max="4" width="2.7109375" style="61"/>
    <col min="5" max="5" width="28.7109375" style="61" customWidth="1"/>
    <col min="6" max="6" width="7.28515625" style="61" customWidth="1"/>
    <col min="7" max="7" width="76.7109375" style="61" customWidth="1"/>
    <col min="8" max="145" width="10.7109375" style="61" customWidth="1"/>
    <col min="146" max="16384" width="2.7109375" style="61"/>
  </cols>
  <sheetData>
    <row r="1" spans="1:42" ht="14.45" customHeight="1" x14ac:dyDescent="0.25"/>
    <row r="2" spans="1:42" ht="14.45" customHeight="1" x14ac:dyDescent="0.25"/>
    <row r="3" spans="1:42" ht="14.45" customHeight="1" x14ac:dyDescent="0.35">
      <c r="G3" s="62"/>
    </row>
    <row r="4" spans="1:42" ht="14.45" customHeight="1" x14ac:dyDescent="0.35">
      <c r="G4" s="62"/>
    </row>
    <row r="5" spans="1:42" ht="14.45" customHeight="1" x14ac:dyDescent="0.35">
      <c r="G5" s="62"/>
    </row>
    <row r="6" spans="1:42" ht="14.45" customHeight="1" x14ac:dyDescent="0.35">
      <c r="G6" s="62"/>
    </row>
    <row r="7" spans="1:42" ht="18" customHeight="1" x14ac:dyDescent="0.35">
      <c r="B7" s="75" t="s">
        <v>70</v>
      </c>
      <c r="C7" s="75"/>
      <c r="D7" s="75"/>
      <c r="E7" s="75"/>
      <c r="F7" s="75"/>
      <c r="G7" s="75"/>
    </row>
    <row r="8" spans="1:42" s="65" customFormat="1" ht="43.15" customHeight="1" x14ac:dyDescent="0.25">
      <c r="A8" s="63"/>
      <c r="B8" s="64" t="s">
        <v>71</v>
      </c>
      <c r="C8" s="78" t="s">
        <v>72</v>
      </c>
      <c r="D8" s="78"/>
      <c r="E8" s="78"/>
      <c r="F8" s="78"/>
      <c r="G8" s="78"/>
    </row>
    <row r="9" spans="1:42" ht="14.45" customHeight="1" x14ac:dyDescent="0.25">
      <c r="B9" s="66" t="s">
        <v>73</v>
      </c>
      <c r="C9" s="66" t="s">
        <v>74</v>
      </c>
      <c r="D9" s="66"/>
      <c r="E9" s="66"/>
      <c r="F9" s="66"/>
      <c r="G9" s="66"/>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row>
    <row r="10" spans="1:42" ht="14.45" customHeight="1" x14ac:dyDescent="0.25">
      <c r="B10" s="66" t="s">
        <v>75</v>
      </c>
      <c r="C10" s="66" t="s">
        <v>76</v>
      </c>
      <c r="D10" s="66"/>
      <c r="E10" s="66"/>
      <c r="F10" s="66"/>
      <c r="G10" s="66"/>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row>
    <row r="11" spans="1:42" ht="14.45" customHeight="1" x14ac:dyDescent="0.25">
      <c r="B11" s="66" t="s">
        <v>77</v>
      </c>
      <c r="C11" s="66" t="s">
        <v>78</v>
      </c>
      <c r="D11" s="66"/>
      <c r="E11" s="66"/>
      <c r="F11" s="66"/>
      <c r="G11" s="66"/>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pans="1:42" ht="14.45" customHeight="1" x14ac:dyDescent="0.25">
      <c r="B12" s="66" t="s">
        <v>79</v>
      </c>
      <c r="C12" s="66" t="s">
        <v>80</v>
      </c>
      <c r="D12" s="66"/>
      <c r="E12" s="66"/>
      <c r="F12" s="66"/>
      <c r="G12" s="6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2" ht="14.45" customHeight="1" x14ac:dyDescent="0.25">
      <c r="A13" s="68"/>
      <c r="B13" s="66"/>
      <c r="C13" s="66" t="s">
        <v>81</v>
      </c>
      <c r="D13" s="66" t="s">
        <v>82</v>
      </c>
      <c r="E13" s="66"/>
      <c r="F13" s="66"/>
      <c r="G13" s="66"/>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pans="1:42" ht="14.45" customHeight="1" x14ac:dyDescent="0.25">
      <c r="A14" s="68"/>
      <c r="B14" s="66"/>
      <c r="C14" s="66"/>
      <c r="D14" s="69" t="s">
        <v>83</v>
      </c>
      <c r="E14" s="66" t="s">
        <v>84</v>
      </c>
      <c r="F14" s="68"/>
      <c r="G14" s="66" t="s">
        <v>85</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pans="1:42" ht="14.45" customHeight="1" x14ac:dyDescent="0.25">
      <c r="A15" s="68"/>
      <c r="B15" s="66"/>
      <c r="C15" s="66" t="s">
        <v>86</v>
      </c>
      <c r="D15" s="66" t="s">
        <v>87</v>
      </c>
      <c r="E15" s="66"/>
      <c r="F15" s="66"/>
      <c r="G15" s="66"/>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pans="1:42" ht="14.45" customHeight="1" x14ac:dyDescent="0.25">
      <c r="A16" s="68"/>
      <c r="B16" s="66"/>
      <c r="C16" s="66"/>
      <c r="D16" s="69" t="s">
        <v>83</v>
      </c>
      <c r="E16" s="66" t="s">
        <v>88</v>
      </c>
      <c r="F16" s="68"/>
      <c r="G16" s="66" t="s">
        <v>89</v>
      </c>
      <c r="H16" s="67"/>
      <c r="I16" s="67"/>
      <c r="J16" s="67"/>
      <c r="K16" s="70"/>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42" ht="14.45" customHeight="1" x14ac:dyDescent="0.25">
      <c r="A17" s="68"/>
      <c r="B17" s="66"/>
      <c r="C17" s="66"/>
      <c r="D17" s="66"/>
      <c r="E17" s="66"/>
      <c r="F17" s="68"/>
      <c r="G17" s="66" t="s">
        <v>90</v>
      </c>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pans="1:42" ht="17.45" customHeight="1" x14ac:dyDescent="0.25">
      <c r="A18" s="68"/>
      <c r="B18" s="66"/>
      <c r="C18" s="66"/>
      <c r="D18" s="66"/>
      <c r="E18" s="66"/>
      <c r="F18" s="68"/>
      <c r="G18" s="66"/>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pans="1:42" ht="16.899999999999999" customHeight="1" x14ac:dyDescent="0.35">
      <c r="A19" s="68"/>
      <c r="B19" s="75" t="s">
        <v>91</v>
      </c>
      <c r="C19" s="75"/>
      <c r="D19" s="75"/>
      <c r="E19" s="75"/>
      <c r="F19" s="75"/>
      <c r="G19" s="75"/>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row>
    <row r="20" spans="1:42" ht="14.45" customHeight="1" x14ac:dyDescent="0.25">
      <c r="A20" s="68"/>
      <c r="B20" s="64" t="s">
        <v>71</v>
      </c>
      <c r="C20" s="79" t="s">
        <v>92</v>
      </c>
      <c r="D20" s="78"/>
      <c r="E20" s="78"/>
      <c r="F20" s="78"/>
      <c r="G20" s="78"/>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pans="1:42" ht="14.45" customHeight="1" x14ac:dyDescent="0.25">
      <c r="A21" s="68"/>
      <c r="B21" s="66" t="s">
        <v>73</v>
      </c>
      <c r="C21" s="66" t="s">
        <v>74</v>
      </c>
      <c r="D21" s="66"/>
      <c r="E21" s="66"/>
      <c r="F21" s="66"/>
      <c r="G21" s="66"/>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row>
    <row r="22" spans="1:42" ht="14.45" customHeight="1" x14ac:dyDescent="0.25">
      <c r="A22" s="68"/>
      <c r="B22" s="66" t="s">
        <v>75</v>
      </c>
      <c r="C22" s="66" t="s">
        <v>93</v>
      </c>
      <c r="D22" s="66"/>
      <c r="E22" s="66"/>
      <c r="F22" s="66"/>
      <c r="G22" s="66"/>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row>
    <row r="23" spans="1:42" ht="14.45" customHeight="1" x14ac:dyDescent="0.25">
      <c r="A23" s="68"/>
      <c r="B23" s="66" t="s">
        <v>77</v>
      </c>
      <c r="C23" s="66" t="s">
        <v>76</v>
      </c>
      <c r="D23" s="66"/>
      <c r="E23" s="66"/>
      <c r="F23" s="66"/>
      <c r="G23" s="66"/>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row>
    <row r="24" spans="1:42" ht="14.45" customHeight="1" x14ac:dyDescent="0.25">
      <c r="A24" s="68"/>
      <c r="B24" s="66" t="s">
        <v>79</v>
      </c>
      <c r="C24" s="66" t="s">
        <v>78</v>
      </c>
      <c r="D24" s="66"/>
      <c r="E24" s="66"/>
      <c r="F24" s="66"/>
      <c r="G24" s="66"/>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row>
    <row r="25" spans="1:42" ht="14.45" customHeight="1" x14ac:dyDescent="0.25">
      <c r="A25" s="68"/>
      <c r="B25" s="66" t="s">
        <v>94</v>
      </c>
      <c r="C25" s="66" t="s">
        <v>95</v>
      </c>
      <c r="D25" s="66"/>
      <c r="E25" s="66"/>
      <c r="F25" s="66"/>
      <c r="G25" s="66"/>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row>
    <row r="26" spans="1:42" ht="14.45" customHeight="1" x14ac:dyDescent="0.25">
      <c r="A26" s="68"/>
      <c r="B26" s="66"/>
      <c r="C26" s="66" t="s">
        <v>96</v>
      </c>
      <c r="D26" s="66" t="s">
        <v>82</v>
      </c>
      <c r="E26" s="66"/>
      <c r="F26" s="66"/>
      <c r="G26" s="66"/>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row>
    <row r="27" spans="1:42" ht="14.45" customHeight="1" x14ac:dyDescent="0.25">
      <c r="A27" s="68"/>
      <c r="B27" s="66"/>
      <c r="C27" s="66"/>
      <c r="D27" s="69" t="s">
        <v>83</v>
      </c>
      <c r="E27" s="66" t="s">
        <v>97</v>
      </c>
      <c r="F27" s="68"/>
      <c r="G27" s="66" t="s">
        <v>98</v>
      </c>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row>
    <row r="28" spans="1:42" ht="14.45" customHeight="1" x14ac:dyDescent="0.25">
      <c r="A28" s="68"/>
      <c r="B28" s="66"/>
      <c r="C28" s="66" t="s">
        <v>99</v>
      </c>
      <c r="D28" s="66" t="s">
        <v>87</v>
      </c>
      <c r="E28" s="66"/>
      <c r="F28" s="66"/>
      <c r="G28" s="66"/>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row>
    <row r="29" spans="1:42" ht="14.45" customHeight="1" x14ac:dyDescent="0.25">
      <c r="A29" s="68"/>
      <c r="B29" s="66"/>
      <c r="C29" s="66"/>
      <c r="D29" s="69" t="s">
        <v>83</v>
      </c>
      <c r="E29" s="66" t="s">
        <v>88</v>
      </c>
      <c r="F29" s="68"/>
      <c r="G29" s="66" t="s">
        <v>89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row>
    <row r="30" spans="1:42" ht="14.45" customHeight="1" x14ac:dyDescent="0.25">
      <c r="A30" s="68"/>
      <c r="B30" s="66"/>
      <c r="C30" s="66"/>
      <c r="D30" s="66"/>
      <c r="E30" s="66"/>
      <c r="F30" s="68"/>
      <c r="G30" s="66" t="s">
        <v>90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row>
    <row r="31" spans="1:42" ht="14.45" customHeight="1" x14ac:dyDescent="0.25">
      <c r="A31" s="68"/>
      <c r="B31" s="66"/>
      <c r="C31" s="80" t="s">
        <v>100</v>
      </c>
      <c r="D31" s="80"/>
      <c r="E31" s="80"/>
      <c r="F31" s="80"/>
      <c r="G31" s="80"/>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row>
    <row r="32" spans="1:42" s="67" customFormat="1" ht="14.45" customHeight="1" x14ac:dyDescent="0.2">
      <c r="B32" s="70"/>
      <c r="C32" s="71"/>
    </row>
    <row r="33" spans="2:44" s="67" customFormat="1" ht="18" customHeight="1" x14ac:dyDescent="0.35">
      <c r="B33" s="75" t="s">
        <v>101</v>
      </c>
      <c r="C33" s="75"/>
      <c r="D33" s="75"/>
      <c r="E33" s="75"/>
      <c r="F33" s="75"/>
      <c r="G33" s="75"/>
    </row>
    <row r="34" spans="2:44" s="67" customFormat="1" ht="14.45" customHeight="1" x14ac:dyDescent="0.2">
      <c r="B34" s="67" t="s">
        <v>71</v>
      </c>
      <c r="C34" s="76" t="s">
        <v>107</v>
      </c>
      <c r="D34" s="76"/>
      <c r="E34" s="76"/>
      <c r="F34" s="76"/>
      <c r="G34" s="76"/>
    </row>
    <row r="35" spans="2:44" s="67" customFormat="1" ht="14.45" customHeight="1" x14ac:dyDescent="0.2">
      <c r="B35" s="70"/>
      <c r="C35" s="71"/>
      <c r="D35" s="67" t="s">
        <v>102</v>
      </c>
    </row>
    <row r="36" spans="2:44" s="67" customFormat="1" ht="28.9" customHeight="1" x14ac:dyDescent="0.2">
      <c r="B36" s="64" t="s">
        <v>73</v>
      </c>
      <c r="C36" s="77" t="s">
        <v>103</v>
      </c>
      <c r="D36" s="77"/>
      <c r="E36" s="77"/>
      <c r="F36" s="77"/>
      <c r="G36" s="77"/>
    </row>
    <row r="37" spans="2:44" s="67" customFormat="1" ht="28.9" customHeight="1" x14ac:dyDescent="0.2">
      <c r="B37" s="64" t="s">
        <v>75</v>
      </c>
      <c r="C37" s="77" t="s">
        <v>104</v>
      </c>
      <c r="D37" s="77"/>
      <c r="E37" s="77"/>
      <c r="F37" s="77"/>
      <c r="G37" s="77"/>
    </row>
    <row r="38" spans="2:44" s="67" customFormat="1" ht="14.45" customHeight="1" x14ac:dyDescent="0.2">
      <c r="B38" s="70"/>
      <c r="C38" s="71"/>
    </row>
    <row r="39" spans="2:44" s="67" customFormat="1" ht="14.45" customHeight="1" x14ac:dyDescent="0.2">
      <c r="B39" s="73" t="s">
        <v>105</v>
      </c>
      <c r="C39" s="73"/>
      <c r="D39" s="73"/>
      <c r="E39" s="73"/>
      <c r="F39" s="73"/>
      <c r="G39" s="73"/>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2:44" s="67" customFormat="1" ht="14.45" customHeight="1" x14ac:dyDescent="0.2">
      <c r="B40" s="74" t="s">
        <v>106</v>
      </c>
      <c r="C40" s="74"/>
      <c r="D40" s="74"/>
      <c r="E40" s="74"/>
      <c r="F40" s="74"/>
      <c r="G40" s="74"/>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sheetData>
  <sheetProtection algorithmName="SHA-512" hashValue="rTSSSVlgQmn31tXpHiZqg2/pQa3BFGr83K32geO+vFbXYSmq/sMB4X0E+eBUKxB1qwv5oeqCtxphWXfEi+tucA==" saltValue="UcPkB/Kxusa/HghdG7QD1g==" spinCount="100000" sheet="1" objects="1" scenarios="1" selectLockedCells="1"/>
  <mergeCells count="11">
    <mergeCell ref="B7:G7"/>
    <mergeCell ref="C8:G8"/>
    <mergeCell ref="B19:G19"/>
    <mergeCell ref="C20:G20"/>
    <mergeCell ref="C31:G31"/>
    <mergeCell ref="B39:G39"/>
    <mergeCell ref="B40:G40"/>
    <mergeCell ref="B33:G33"/>
    <mergeCell ref="C34:G34"/>
    <mergeCell ref="C36:G36"/>
    <mergeCell ref="C37:G37"/>
  </mergeCells>
  <hyperlinks>
    <hyperlink ref="B40" r:id="rId1" xr:uid="{37D0FDB8-3C9E-4C3E-89D9-0286BDA4A2D1}"/>
    <hyperlink ref="C31" r:id="rId2" xr:uid="{88CDE15B-2531-4D2B-9506-E846A7DB20D6}"/>
  </hyperlinks>
  <pageMargins left="0.7" right="0.7" top="0.75" bottom="0.75" header="0.3" footer="0.3"/>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2:T38"/>
  <sheetViews>
    <sheetView showGridLines="0" zoomScaleNormal="100" workbookViewId="0">
      <selection activeCell="D17" sqref="D17"/>
    </sheetView>
  </sheetViews>
  <sheetFormatPr defaultColWidth="12.7109375" defaultRowHeight="15" x14ac:dyDescent="0.25"/>
  <cols>
    <col min="1" max="1" width="13.85546875" style="20" bestFit="1" customWidth="1"/>
    <col min="2" max="2" width="6.7109375" style="20" customWidth="1"/>
    <col min="3" max="3" width="14.7109375" style="20" customWidth="1"/>
    <col min="4" max="4" width="12.7109375" style="20" customWidth="1"/>
    <col min="5" max="5" width="10.7109375" style="20" customWidth="1"/>
    <col min="6" max="6" width="12.7109375" style="20" customWidth="1"/>
    <col min="7" max="14" width="10.7109375" style="20" customWidth="1"/>
    <col min="15" max="17" width="14.7109375" style="20" customWidth="1"/>
    <col min="18" max="18" width="12.7109375" style="20"/>
    <col min="19" max="19" width="2.7109375" style="20" customWidth="1"/>
    <col min="20" max="20" width="0" style="20" hidden="1" customWidth="1"/>
    <col min="21" max="16384" width="12.7109375" style="20"/>
  </cols>
  <sheetData>
    <row r="2" spans="1:20" s="15" customFormat="1" ht="14.45" customHeight="1" x14ac:dyDescent="0.25">
      <c r="A2" s="16" t="s">
        <v>0</v>
      </c>
      <c r="B2" s="82"/>
      <c r="C2" s="82"/>
      <c r="D2" s="82"/>
      <c r="E2" s="82"/>
      <c r="F2" s="82"/>
      <c r="G2" s="17"/>
      <c r="H2" s="17"/>
      <c r="J2" s="16" t="s">
        <v>27</v>
      </c>
      <c r="K2" s="82"/>
      <c r="L2" s="82"/>
      <c r="M2" s="82"/>
      <c r="N2" s="82"/>
      <c r="O2" s="82"/>
    </row>
    <row r="3" spans="1:20" s="15" customFormat="1" ht="14.45" customHeight="1" x14ac:dyDescent="0.25"/>
    <row r="4" spans="1:20" s="15" customFormat="1" ht="14.45" customHeight="1" x14ac:dyDescent="0.25">
      <c r="C4" s="16" t="s">
        <v>34</v>
      </c>
      <c r="D4" s="84"/>
      <c r="E4" s="84"/>
      <c r="F4" s="84"/>
      <c r="J4" s="16" t="s">
        <v>56</v>
      </c>
      <c r="K4" s="53" t="str">
        <f>IFERROR(INDEX(EFLH, MATCH($D$4, Lookup!$M$3:$M$13,0), 2),"")</f>
        <v/>
      </c>
    </row>
    <row r="5" spans="1:20" s="17" customFormat="1" ht="14.45" customHeight="1" x14ac:dyDescent="0.25">
      <c r="A5" s="15"/>
      <c r="B5" s="15"/>
      <c r="C5" s="15"/>
      <c r="D5" s="15"/>
    </row>
    <row r="6" spans="1:20" s="17" customFormat="1" ht="14.45" customHeight="1" x14ac:dyDescent="0.25">
      <c r="A6" s="15"/>
      <c r="B6" s="15"/>
      <c r="C6" s="16" t="s">
        <v>66</v>
      </c>
      <c r="D6" s="84" t="s">
        <v>68</v>
      </c>
      <c r="E6" s="84"/>
      <c r="F6" s="84"/>
    </row>
    <row r="7" spans="1:20" s="17" customFormat="1" ht="14.45" customHeight="1" x14ac:dyDescent="0.25">
      <c r="A7" s="15"/>
      <c r="B7" s="15"/>
      <c r="C7" s="15"/>
      <c r="D7" s="15"/>
    </row>
    <row r="8" spans="1:20" s="15" customFormat="1" ht="14.45" customHeight="1" x14ac:dyDescent="0.25">
      <c r="B8" s="2" t="s">
        <v>53</v>
      </c>
      <c r="C8" s="2"/>
      <c r="D8" s="1"/>
      <c r="E8" s="1"/>
      <c r="F8" s="1"/>
      <c r="G8" s="1"/>
      <c r="H8" s="1"/>
      <c r="I8" s="1"/>
      <c r="J8" s="1"/>
      <c r="K8" s="18"/>
      <c r="L8" s="18"/>
      <c r="M8" s="18"/>
      <c r="N8" s="18"/>
      <c r="O8" s="18"/>
    </row>
    <row r="9" spans="1:20" s="15" customFormat="1" ht="14.45" customHeight="1" x14ac:dyDescent="0.25">
      <c r="B9" s="19" t="s">
        <v>52</v>
      </c>
      <c r="C9" s="19"/>
      <c r="D9" s="19"/>
      <c r="E9" s="19"/>
      <c r="F9" s="19"/>
      <c r="G9" s="19"/>
      <c r="H9" s="19"/>
      <c r="I9" s="19"/>
      <c r="J9" s="19"/>
      <c r="K9" s="18"/>
      <c r="L9" s="18"/>
      <c r="M9" s="18"/>
      <c r="N9" s="18"/>
      <c r="O9" s="18"/>
    </row>
    <row r="10" spans="1:20" s="15" customFormat="1" ht="14.45" customHeight="1" x14ac:dyDescent="0.25">
      <c r="B10" s="19" t="s">
        <v>51</v>
      </c>
      <c r="C10" s="19"/>
      <c r="D10" s="19"/>
      <c r="E10" s="19"/>
      <c r="F10" s="19"/>
      <c r="G10" s="19"/>
      <c r="H10" s="19"/>
      <c r="I10" s="19"/>
      <c r="J10" s="19"/>
      <c r="K10" s="18"/>
      <c r="L10" s="18"/>
      <c r="M10" s="18"/>
      <c r="N10" s="18"/>
      <c r="O10" s="18"/>
    </row>
    <row r="11" spans="1:20" s="15" customFormat="1" ht="14.45" customHeight="1" x14ac:dyDescent="0.25">
      <c r="B11" s="19" t="s">
        <v>57</v>
      </c>
      <c r="C11" s="19"/>
      <c r="D11" s="19"/>
      <c r="E11" s="19"/>
      <c r="F11" s="19"/>
      <c r="G11" s="19"/>
      <c r="H11" s="19"/>
      <c r="I11" s="19"/>
      <c r="J11" s="19"/>
      <c r="K11" s="18"/>
      <c r="L11" s="18"/>
      <c r="M11" s="18"/>
      <c r="N11" s="18"/>
      <c r="O11" s="18"/>
    </row>
    <row r="12" spans="1:20" x14ac:dyDescent="0.25">
      <c r="G12" s="56" t="s">
        <v>61</v>
      </c>
      <c r="H12" s="55" t="s">
        <v>63</v>
      </c>
    </row>
    <row r="13" spans="1:20" ht="14.45" customHeight="1" x14ac:dyDescent="0.25">
      <c r="A13" s="87" t="s">
        <v>14</v>
      </c>
      <c r="B13" s="88" t="s">
        <v>1</v>
      </c>
      <c r="C13" s="88" t="s">
        <v>55</v>
      </c>
      <c r="D13" s="88" t="s">
        <v>32</v>
      </c>
      <c r="E13" s="88" t="s">
        <v>54</v>
      </c>
      <c r="F13" s="88" t="s">
        <v>2</v>
      </c>
      <c r="G13" s="81" t="s">
        <v>31</v>
      </c>
      <c r="H13" s="81"/>
      <c r="I13" s="81"/>
      <c r="J13" s="89" t="s">
        <v>26</v>
      </c>
      <c r="K13" s="89"/>
      <c r="L13" s="90" t="s">
        <v>29</v>
      </c>
      <c r="M13" s="90"/>
      <c r="N13" s="90"/>
      <c r="O13" s="90"/>
      <c r="P13" s="85" t="s">
        <v>15</v>
      </c>
      <c r="Q13" s="85" t="s">
        <v>5</v>
      </c>
      <c r="R13" s="85" t="s">
        <v>6</v>
      </c>
    </row>
    <row r="14" spans="1:20" ht="51" x14ac:dyDescent="0.25">
      <c r="A14" s="87"/>
      <c r="B14" s="88"/>
      <c r="C14" s="88"/>
      <c r="D14" s="88"/>
      <c r="E14" s="88"/>
      <c r="F14" s="88"/>
      <c r="G14" s="59" t="s">
        <v>64</v>
      </c>
      <c r="H14" s="59" t="s">
        <v>62</v>
      </c>
      <c r="I14" s="59" t="s">
        <v>25</v>
      </c>
      <c r="J14" s="60" t="s">
        <v>24</v>
      </c>
      <c r="K14" s="60" t="s">
        <v>25</v>
      </c>
      <c r="L14" s="11" t="s">
        <v>28</v>
      </c>
      <c r="M14" s="11" t="s">
        <v>30</v>
      </c>
      <c r="N14" s="11" t="s">
        <v>49</v>
      </c>
      <c r="O14" s="11" t="s">
        <v>50</v>
      </c>
      <c r="P14" s="86"/>
      <c r="Q14" s="86"/>
      <c r="R14" s="86"/>
    </row>
    <row r="15" spans="1:20" x14ac:dyDescent="0.25">
      <c r="A15" s="3"/>
      <c r="B15" s="3"/>
      <c r="C15" s="3"/>
      <c r="D15" s="10"/>
      <c r="E15" s="13"/>
      <c r="F15" s="6" t="str">
        <f ca="1">IF(OR(E15&gt;0.35, E15=0), IF(YEAR(TODAY())-D15&lt;INDEX(EUL,1), INDEX(EventType,1), INDEX(EventType,2)), IF(YEAR(TODAY())-D15&lt;INDEX(EUL,2), INDEX(EventType,1), INDEX(EventType,2)))</f>
        <v>End of Life</v>
      </c>
      <c r="G15" s="57"/>
      <c r="H15" s="54" t="str">
        <f t="shared" ref="H15:H36" ca="1" si="0">_xlfn.IFNA(IF(OR(D15&gt;=2016, F15="End of Life"), VLOOKUP(A15, DOE2016.NLL,2), IF(D15&gt;=2007, VLOOKUP(A15, TP1.NLL,2), IF(D15&lt;2007, VLOOKUP(A15,PreTP1.NLL,2), "Error"))), "")</f>
        <v/>
      </c>
      <c r="I15" s="23" t="str">
        <f>IF(A15="","",(IF($G$12="User Input", G15,H15)*8760)/1000)</f>
        <v/>
      </c>
      <c r="J15" s="24"/>
      <c r="K15" s="23" t="str">
        <f t="shared" ref="K15:K36" si="1">IF(A15="","",(J15*8760)/1000)</f>
        <v/>
      </c>
      <c r="L15" s="7"/>
      <c r="M15" s="27">
        <f>IF(L15="Yes",0.75, 0)</f>
        <v>0</v>
      </c>
      <c r="N15" s="12" t="str">
        <f ca="1">IFERROR(((IF($G$12="User Input", G15,H15)-J15)/1000)/3.52*M15, "")</f>
        <v/>
      </c>
      <c r="O15" s="23" t="str">
        <f ca="1">IFERROR(N15*$K$4, "")</f>
        <v/>
      </c>
      <c r="P15" s="8" t="str">
        <f ca="1">IFERROR(((IF($G$12="User Input", G15,H15)-J15)/1000+N15)*B15, "")</f>
        <v/>
      </c>
      <c r="Q15" s="25" t="str">
        <f t="shared" ref="Q15:Q36" ca="1" si="2">IFERROR(((I15-K15)+O15)*B15, "")</f>
        <v/>
      </c>
      <c r="R15" s="4" t="str">
        <f t="shared" ref="R15:R36" si="3">IFERROR(IF(ISBLANK(J15), "", (P15*IncentivekW) + (Q15*IncentivekWh)), "")</f>
        <v/>
      </c>
      <c r="T15" s="20" t="s">
        <v>58</v>
      </c>
    </row>
    <row r="16" spans="1:20" x14ac:dyDescent="0.25">
      <c r="A16" s="3"/>
      <c r="B16" s="3"/>
      <c r="C16" s="3"/>
      <c r="D16" s="3"/>
      <c r="E16" s="13"/>
      <c r="F16" s="6" t="str">
        <f t="shared" ref="F16:F36" ca="1" si="4">IF(OR(E16&gt;0.35, E16=0), IF(YEAR(TODAY())-D16&lt;=INDEX(EUL,1), INDEX(EventType,1), INDEX(EventType,2)), IF(YEAR(TODAY())-D16&lt;=INDEX(EUL,2), INDEX(EventType,1), INDEX(EventType,2)))</f>
        <v>End of Life</v>
      </c>
      <c r="G16" s="57"/>
      <c r="H16" s="54" t="str">
        <f t="shared" ca="1" si="0"/>
        <v/>
      </c>
      <c r="I16" s="23" t="str">
        <f t="shared" ref="I16:I36" si="5">IF(A16="","",(IF($G$12="User Input", G16,H16)*8760)/1000)</f>
        <v/>
      </c>
      <c r="J16" s="24"/>
      <c r="K16" s="23" t="str">
        <f t="shared" si="1"/>
        <v/>
      </c>
      <c r="L16" s="7"/>
      <c r="M16" s="27">
        <f>IF(L16="Yes",0.75, 0)</f>
        <v>0</v>
      </c>
      <c r="N16" s="12" t="str">
        <f t="shared" ref="N16:N36" ca="1" si="6">IFERROR(((IF($G$12="User Input", G16,H16)-J16)/1000)/3.52*M16, "")</f>
        <v/>
      </c>
      <c r="O16" s="23" t="str">
        <f t="shared" ref="O16:O36" ca="1" si="7">IFERROR(N16*$K$4, "")</f>
        <v/>
      </c>
      <c r="P16" s="8" t="str">
        <f t="shared" ref="P16:P36" ca="1" si="8">IFERROR(((IF($G$12="User Input", G16,H16)-J16)/1000+N16)*B16, "")</f>
        <v/>
      </c>
      <c r="Q16" s="25" t="str">
        <f t="shared" ca="1" si="2"/>
        <v/>
      </c>
      <c r="R16" s="4" t="str">
        <f t="shared" si="3"/>
        <v/>
      </c>
      <c r="T16" s="20" t="s">
        <v>59</v>
      </c>
    </row>
    <row r="17" spans="1:20" x14ac:dyDescent="0.25">
      <c r="A17" s="3"/>
      <c r="B17" s="3"/>
      <c r="C17" s="3"/>
      <c r="D17" s="3"/>
      <c r="E17" s="13"/>
      <c r="F17" s="6" t="str">
        <f t="shared" ca="1" si="4"/>
        <v>End of Life</v>
      </c>
      <c r="G17" s="57"/>
      <c r="H17" s="54" t="str">
        <f t="shared" ca="1" si="0"/>
        <v/>
      </c>
      <c r="I17" s="23" t="str">
        <f t="shared" si="5"/>
        <v/>
      </c>
      <c r="J17" s="24"/>
      <c r="K17" s="23" t="str">
        <f t="shared" si="1"/>
        <v/>
      </c>
      <c r="L17" s="7"/>
      <c r="M17" s="27">
        <f t="shared" ref="M17:M36" si="9">IF(L17="Yes",0.75, 0)</f>
        <v>0</v>
      </c>
      <c r="N17" s="12" t="str">
        <f t="shared" ca="1" si="6"/>
        <v/>
      </c>
      <c r="O17" s="23" t="str">
        <f t="shared" ca="1" si="7"/>
        <v/>
      </c>
      <c r="P17" s="8" t="str">
        <f t="shared" ca="1" si="8"/>
        <v/>
      </c>
      <c r="Q17" s="25" t="str">
        <f t="shared" ca="1" si="2"/>
        <v/>
      </c>
      <c r="R17" s="4" t="str">
        <f t="shared" si="3"/>
        <v/>
      </c>
      <c r="T17" s="20" t="s">
        <v>60</v>
      </c>
    </row>
    <row r="18" spans="1:20" x14ac:dyDescent="0.25">
      <c r="A18" s="3"/>
      <c r="B18" s="3"/>
      <c r="C18" s="3"/>
      <c r="D18" s="3"/>
      <c r="E18" s="13"/>
      <c r="F18" s="6" t="str">
        <f t="shared" ca="1" si="4"/>
        <v>End of Life</v>
      </c>
      <c r="G18" s="57"/>
      <c r="H18" s="54" t="str">
        <f t="shared" ca="1" si="0"/>
        <v/>
      </c>
      <c r="I18" s="23" t="str">
        <f t="shared" si="5"/>
        <v/>
      </c>
      <c r="J18" s="24"/>
      <c r="K18" s="23" t="str">
        <f t="shared" si="1"/>
        <v/>
      </c>
      <c r="L18" s="7"/>
      <c r="M18" s="27">
        <f t="shared" si="9"/>
        <v>0</v>
      </c>
      <c r="N18" s="12" t="str">
        <f t="shared" ca="1" si="6"/>
        <v/>
      </c>
      <c r="O18" s="23" t="str">
        <f t="shared" ca="1" si="7"/>
        <v/>
      </c>
      <c r="P18" s="8" t="str">
        <f t="shared" ca="1" si="8"/>
        <v/>
      </c>
      <c r="Q18" s="25" t="str">
        <f t="shared" ca="1" si="2"/>
        <v/>
      </c>
      <c r="R18" s="4" t="str">
        <f t="shared" si="3"/>
        <v/>
      </c>
      <c r="T18" s="20" t="s">
        <v>61</v>
      </c>
    </row>
    <row r="19" spans="1:20" x14ac:dyDescent="0.25">
      <c r="A19" s="3"/>
      <c r="B19" s="3"/>
      <c r="C19" s="3"/>
      <c r="D19" s="3"/>
      <c r="E19" s="13"/>
      <c r="F19" s="6" t="str">
        <f t="shared" ca="1" si="4"/>
        <v>End of Life</v>
      </c>
      <c r="G19" s="57"/>
      <c r="H19" s="54" t="str">
        <f t="shared" ca="1" si="0"/>
        <v/>
      </c>
      <c r="I19" s="23" t="str">
        <f t="shared" si="5"/>
        <v/>
      </c>
      <c r="J19" s="24"/>
      <c r="K19" s="23" t="str">
        <f t="shared" si="1"/>
        <v/>
      </c>
      <c r="L19" s="7"/>
      <c r="M19" s="27">
        <f t="shared" si="9"/>
        <v>0</v>
      </c>
      <c r="N19" s="12" t="str">
        <f t="shared" ca="1" si="6"/>
        <v/>
      </c>
      <c r="O19" s="23" t="str">
        <f t="shared" ca="1" si="7"/>
        <v/>
      </c>
      <c r="P19" s="8" t="str">
        <f t="shared" ca="1" si="8"/>
        <v/>
      </c>
      <c r="Q19" s="25" t="str">
        <f t="shared" ca="1" si="2"/>
        <v/>
      </c>
      <c r="R19" s="4" t="str">
        <f t="shared" si="3"/>
        <v/>
      </c>
    </row>
    <row r="20" spans="1:20" x14ac:dyDescent="0.25">
      <c r="A20" s="3"/>
      <c r="B20" s="3"/>
      <c r="C20" s="3"/>
      <c r="D20" s="3"/>
      <c r="E20" s="13"/>
      <c r="F20" s="6" t="str">
        <f t="shared" ca="1" si="4"/>
        <v>End of Life</v>
      </c>
      <c r="G20" s="57"/>
      <c r="H20" s="54" t="str">
        <f t="shared" ca="1" si="0"/>
        <v/>
      </c>
      <c r="I20" s="23" t="str">
        <f t="shared" si="5"/>
        <v/>
      </c>
      <c r="J20" s="24"/>
      <c r="K20" s="23" t="str">
        <f t="shared" si="1"/>
        <v/>
      </c>
      <c r="L20" s="7"/>
      <c r="M20" s="27">
        <f t="shared" si="9"/>
        <v>0</v>
      </c>
      <c r="N20" s="12" t="str">
        <f t="shared" ca="1" si="6"/>
        <v/>
      </c>
      <c r="O20" s="23" t="str">
        <f t="shared" ca="1" si="7"/>
        <v/>
      </c>
      <c r="P20" s="8" t="str">
        <f t="shared" ca="1" si="8"/>
        <v/>
      </c>
      <c r="Q20" s="25" t="str">
        <f t="shared" ca="1" si="2"/>
        <v/>
      </c>
      <c r="R20" s="4" t="str">
        <f t="shared" si="3"/>
        <v/>
      </c>
    </row>
    <row r="21" spans="1:20" x14ac:dyDescent="0.25">
      <c r="A21" s="5"/>
      <c r="B21" s="3"/>
      <c r="C21" s="3"/>
      <c r="D21" s="3"/>
      <c r="E21" s="13"/>
      <c r="F21" s="6" t="str">
        <f t="shared" ca="1" si="4"/>
        <v>End of Life</v>
      </c>
      <c r="G21" s="57"/>
      <c r="H21" s="54" t="str">
        <f t="shared" ca="1" si="0"/>
        <v/>
      </c>
      <c r="I21" s="23" t="str">
        <f t="shared" si="5"/>
        <v/>
      </c>
      <c r="J21" s="24"/>
      <c r="K21" s="23" t="str">
        <f t="shared" si="1"/>
        <v/>
      </c>
      <c r="L21" s="7"/>
      <c r="M21" s="27">
        <f t="shared" si="9"/>
        <v>0</v>
      </c>
      <c r="N21" s="12" t="str">
        <f t="shared" ca="1" si="6"/>
        <v/>
      </c>
      <c r="O21" s="23" t="str">
        <f t="shared" ca="1" si="7"/>
        <v/>
      </c>
      <c r="P21" s="8" t="str">
        <f t="shared" ca="1" si="8"/>
        <v/>
      </c>
      <c r="Q21" s="25" t="str">
        <f t="shared" ca="1" si="2"/>
        <v/>
      </c>
      <c r="R21" s="4" t="str">
        <f t="shared" si="3"/>
        <v/>
      </c>
    </row>
    <row r="22" spans="1:20" x14ac:dyDescent="0.25">
      <c r="A22" s="3"/>
      <c r="B22" s="3"/>
      <c r="C22" s="3"/>
      <c r="D22" s="3"/>
      <c r="E22" s="13"/>
      <c r="F22" s="6" t="str">
        <f t="shared" ca="1" si="4"/>
        <v>End of Life</v>
      </c>
      <c r="G22" s="57"/>
      <c r="H22" s="54" t="str">
        <f t="shared" ca="1" si="0"/>
        <v/>
      </c>
      <c r="I22" s="23" t="str">
        <f t="shared" si="5"/>
        <v/>
      </c>
      <c r="J22" s="24"/>
      <c r="K22" s="23" t="str">
        <f t="shared" si="1"/>
        <v/>
      </c>
      <c r="L22" s="7"/>
      <c r="M22" s="27">
        <f t="shared" si="9"/>
        <v>0</v>
      </c>
      <c r="N22" s="12" t="str">
        <f t="shared" ca="1" si="6"/>
        <v/>
      </c>
      <c r="O22" s="23" t="str">
        <f t="shared" ca="1" si="7"/>
        <v/>
      </c>
      <c r="P22" s="8" t="str">
        <f t="shared" ca="1" si="8"/>
        <v/>
      </c>
      <c r="Q22" s="25" t="str">
        <f t="shared" ca="1" si="2"/>
        <v/>
      </c>
      <c r="R22" s="4" t="str">
        <f t="shared" si="3"/>
        <v/>
      </c>
    </row>
    <row r="23" spans="1:20" x14ac:dyDescent="0.25">
      <c r="A23" s="3"/>
      <c r="B23" s="3"/>
      <c r="C23" s="3"/>
      <c r="D23" s="3"/>
      <c r="E23" s="13"/>
      <c r="F23" s="6" t="str">
        <f t="shared" ca="1" si="4"/>
        <v>End of Life</v>
      </c>
      <c r="G23" s="57"/>
      <c r="H23" s="54" t="str">
        <f t="shared" ca="1" si="0"/>
        <v/>
      </c>
      <c r="I23" s="23" t="str">
        <f t="shared" si="5"/>
        <v/>
      </c>
      <c r="J23" s="24"/>
      <c r="K23" s="23" t="str">
        <f t="shared" si="1"/>
        <v/>
      </c>
      <c r="L23" s="7"/>
      <c r="M23" s="27">
        <f t="shared" si="9"/>
        <v>0</v>
      </c>
      <c r="N23" s="12" t="str">
        <f t="shared" ca="1" si="6"/>
        <v/>
      </c>
      <c r="O23" s="23" t="str">
        <f t="shared" ca="1" si="7"/>
        <v/>
      </c>
      <c r="P23" s="8" t="str">
        <f t="shared" ca="1" si="8"/>
        <v/>
      </c>
      <c r="Q23" s="25" t="str">
        <f t="shared" ca="1" si="2"/>
        <v/>
      </c>
      <c r="R23" s="4" t="str">
        <f t="shared" si="3"/>
        <v/>
      </c>
    </row>
    <row r="24" spans="1:20" x14ac:dyDescent="0.25">
      <c r="A24" s="3"/>
      <c r="B24" s="3"/>
      <c r="C24" s="3"/>
      <c r="D24" s="3"/>
      <c r="E24" s="13"/>
      <c r="F24" s="6" t="str">
        <f t="shared" ca="1" si="4"/>
        <v>End of Life</v>
      </c>
      <c r="G24" s="57"/>
      <c r="H24" s="54" t="str">
        <f t="shared" ca="1" si="0"/>
        <v/>
      </c>
      <c r="I24" s="23" t="str">
        <f t="shared" si="5"/>
        <v/>
      </c>
      <c r="J24" s="24"/>
      <c r="K24" s="23" t="str">
        <f t="shared" si="1"/>
        <v/>
      </c>
      <c r="L24" s="7"/>
      <c r="M24" s="27">
        <f t="shared" si="9"/>
        <v>0</v>
      </c>
      <c r="N24" s="12" t="str">
        <f t="shared" ca="1" si="6"/>
        <v/>
      </c>
      <c r="O24" s="23" t="str">
        <f t="shared" ca="1" si="7"/>
        <v/>
      </c>
      <c r="P24" s="8" t="str">
        <f t="shared" ca="1" si="8"/>
        <v/>
      </c>
      <c r="Q24" s="25" t="str">
        <f t="shared" ca="1" si="2"/>
        <v/>
      </c>
      <c r="R24" s="4" t="str">
        <f t="shared" si="3"/>
        <v/>
      </c>
    </row>
    <row r="25" spans="1:20" x14ac:dyDescent="0.25">
      <c r="A25" s="3"/>
      <c r="B25" s="3"/>
      <c r="C25" s="3"/>
      <c r="D25" s="3"/>
      <c r="E25" s="13"/>
      <c r="F25" s="6" t="str">
        <f t="shared" ca="1" si="4"/>
        <v>End of Life</v>
      </c>
      <c r="G25" s="57"/>
      <c r="H25" s="54" t="str">
        <f t="shared" ca="1" si="0"/>
        <v/>
      </c>
      <c r="I25" s="23" t="str">
        <f t="shared" si="5"/>
        <v/>
      </c>
      <c r="J25" s="24"/>
      <c r="K25" s="23" t="str">
        <f t="shared" si="1"/>
        <v/>
      </c>
      <c r="L25" s="7"/>
      <c r="M25" s="27">
        <f t="shared" si="9"/>
        <v>0</v>
      </c>
      <c r="N25" s="12" t="str">
        <f t="shared" ca="1" si="6"/>
        <v/>
      </c>
      <c r="O25" s="23" t="str">
        <f t="shared" ca="1" si="7"/>
        <v/>
      </c>
      <c r="P25" s="8" t="str">
        <f t="shared" ca="1" si="8"/>
        <v/>
      </c>
      <c r="Q25" s="25" t="str">
        <f t="shared" ca="1" si="2"/>
        <v/>
      </c>
      <c r="R25" s="4" t="str">
        <f t="shared" si="3"/>
        <v/>
      </c>
    </row>
    <row r="26" spans="1:20" x14ac:dyDescent="0.25">
      <c r="A26" s="3"/>
      <c r="B26" s="3"/>
      <c r="C26" s="3"/>
      <c r="D26" s="3"/>
      <c r="E26" s="13"/>
      <c r="F26" s="6" t="str">
        <f t="shared" ca="1" si="4"/>
        <v>End of Life</v>
      </c>
      <c r="G26" s="57"/>
      <c r="H26" s="54" t="str">
        <f t="shared" ca="1" si="0"/>
        <v/>
      </c>
      <c r="I26" s="23" t="str">
        <f t="shared" si="5"/>
        <v/>
      </c>
      <c r="J26" s="24"/>
      <c r="K26" s="23" t="str">
        <f t="shared" si="1"/>
        <v/>
      </c>
      <c r="L26" s="7"/>
      <c r="M26" s="27">
        <f>IF(L26="Yes",0.75, 0)</f>
        <v>0</v>
      </c>
      <c r="N26" s="12" t="str">
        <f t="shared" ca="1" si="6"/>
        <v/>
      </c>
      <c r="O26" s="23" t="str">
        <f t="shared" ca="1" si="7"/>
        <v/>
      </c>
      <c r="P26" s="8" t="str">
        <f t="shared" ca="1" si="8"/>
        <v/>
      </c>
      <c r="Q26" s="25" t="str">
        <f t="shared" ca="1" si="2"/>
        <v/>
      </c>
      <c r="R26" s="4" t="str">
        <f t="shared" si="3"/>
        <v/>
      </c>
    </row>
    <row r="27" spans="1:20" x14ac:dyDescent="0.25">
      <c r="A27" s="3"/>
      <c r="B27" s="3"/>
      <c r="C27" s="3"/>
      <c r="D27" s="3"/>
      <c r="E27" s="13"/>
      <c r="F27" s="6" t="str">
        <f t="shared" ca="1" si="4"/>
        <v>End of Life</v>
      </c>
      <c r="G27" s="57"/>
      <c r="H27" s="54" t="str">
        <f t="shared" ca="1" si="0"/>
        <v/>
      </c>
      <c r="I27" s="23" t="str">
        <f t="shared" si="5"/>
        <v/>
      </c>
      <c r="J27" s="24"/>
      <c r="K27" s="23" t="str">
        <f t="shared" si="1"/>
        <v/>
      </c>
      <c r="L27" s="7"/>
      <c r="M27" s="27">
        <f t="shared" si="9"/>
        <v>0</v>
      </c>
      <c r="N27" s="12" t="str">
        <f t="shared" ca="1" si="6"/>
        <v/>
      </c>
      <c r="O27" s="23" t="str">
        <f t="shared" ca="1" si="7"/>
        <v/>
      </c>
      <c r="P27" s="8" t="str">
        <f t="shared" ca="1" si="8"/>
        <v/>
      </c>
      <c r="Q27" s="25" t="str">
        <f t="shared" ca="1" si="2"/>
        <v/>
      </c>
      <c r="R27" s="4" t="str">
        <f t="shared" si="3"/>
        <v/>
      </c>
    </row>
    <row r="28" spans="1:20" x14ac:dyDescent="0.25">
      <c r="A28" s="3"/>
      <c r="B28" s="3"/>
      <c r="C28" s="3"/>
      <c r="D28" s="3"/>
      <c r="E28" s="13"/>
      <c r="F28" s="6" t="str">
        <f t="shared" ca="1" si="4"/>
        <v>End of Life</v>
      </c>
      <c r="G28" s="57"/>
      <c r="H28" s="54" t="str">
        <f t="shared" ca="1" si="0"/>
        <v/>
      </c>
      <c r="I28" s="23" t="str">
        <f t="shared" si="5"/>
        <v/>
      </c>
      <c r="J28" s="24"/>
      <c r="K28" s="23" t="str">
        <f t="shared" si="1"/>
        <v/>
      </c>
      <c r="L28" s="7"/>
      <c r="M28" s="27">
        <f t="shared" si="9"/>
        <v>0</v>
      </c>
      <c r="N28" s="12" t="str">
        <f t="shared" ca="1" si="6"/>
        <v/>
      </c>
      <c r="O28" s="23" t="str">
        <f t="shared" ca="1" si="7"/>
        <v/>
      </c>
      <c r="P28" s="8" t="str">
        <f t="shared" ca="1" si="8"/>
        <v/>
      </c>
      <c r="Q28" s="25" t="str">
        <f t="shared" ca="1" si="2"/>
        <v/>
      </c>
      <c r="R28" s="4" t="str">
        <f t="shared" si="3"/>
        <v/>
      </c>
    </row>
    <row r="29" spans="1:20" x14ac:dyDescent="0.25">
      <c r="A29" s="3"/>
      <c r="B29" s="3"/>
      <c r="C29" s="3"/>
      <c r="D29" s="3"/>
      <c r="E29" s="13"/>
      <c r="F29" s="6" t="str">
        <f t="shared" ca="1" si="4"/>
        <v>End of Life</v>
      </c>
      <c r="G29" s="57"/>
      <c r="H29" s="54" t="str">
        <f t="shared" ca="1" si="0"/>
        <v/>
      </c>
      <c r="I29" s="23" t="str">
        <f t="shared" si="5"/>
        <v/>
      </c>
      <c r="J29" s="24"/>
      <c r="K29" s="23" t="str">
        <f t="shared" si="1"/>
        <v/>
      </c>
      <c r="L29" s="7"/>
      <c r="M29" s="27">
        <f t="shared" si="9"/>
        <v>0</v>
      </c>
      <c r="N29" s="12" t="str">
        <f t="shared" ca="1" si="6"/>
        <v/>
      </c>
      <c r="O29" s="23" t="str">
        <f t="shared" ca="1" si="7"/>
        <v/>
      </c>
      <c r="P29" s="8" t="str">
        <f t="shared" ca="1" si="8"/>
        <v/>
      </c>
      <c r="Q29" s="25" t="str">
        <f t="shared" ca="1" si="2"/>
        <v/>
      </c>
      <c r="R29" s="4" t="str">
        <f t="shared" si="3"/>
        <v/>
      </c>
    </row>
    <row r="30" spans="1:20" x14ac:dyDescent="0.25">
      <c r="A30" s="3"/>
      <c r="B30" s="3"/>
      <c r="C30" s="3"/>
      <c r="D30" s="3"/>
      <c r="E30" s="13"/>
      <c r="F30" s="6" t="str">
        <f t="shared" ca="1" si="4"/>
        <v>End of Life</v>
      </c>
      <c r="G30" s="57"/>
      <c r="H30" s="54" t="str">
        <f t="shared" ca="1" si="0"/>
        <v/>
      </c>
      <c r="I30" s="23" t="str">
        <f t="shared" si="5"/>
        <v/>
      </c>
      <c r="J30" s="24"/>
      <c r="K30" s="23" t="str">
        <f t="shared" si="1"/>
        <v/>
      </c>
      <c r="L30" s="7"/>
      <c r="M30" s="27">
        <f t="shared" si="9"/>
        <v>0</v>
      </c>
      <c r="N30" s="12" t="str">
        <f t="shared" ca="1" si="6"/>
        <v/>
      </c>
      <c r="O30" s="23" t="str">
        <f t="shared" ca="1" si="7"/>
        <v/>
      </c>
      <c r="P30" s="8" t="str">
        <f t="shared" ca="1" si="8"/>
        <v/>
      </c>
      <c r="Q30" s="25" t="str">
        <f t="shared" ca="1" si="2"/>
        <v/>
      </c>
      <c r="R30" s="4" t="str">
        <f t="shared" si="3"/>
        <v/>
      </c>
    </row>
    <row r="31" spans="1:20" x14ac:dyDescent="0.25">
      <c r="A31" s="3"/>
      <c r="B31" s="3"/>
      <c r="C31" s="3"/>
      <c r="D31" s="3"/>
      <c r="E31" s="13"/>
      <c r="F31" s="6" t="str">
        <f t="shared" ca="1" si="4"/>
        <v>End of Life</v>
      </c>
      <c r="G31" s="57"/>
      <c r="H31" s="54" t="str">
        <f t="shared" ca="1" si="0"/>
        <v/>
      </c>
      <c r="I31" s="23" t="str">
        <f t="shared" si="5"/>
        <v/>
      </c>
      <c r="J31" s="24"/>
      <c r="K31" s="23" t="str">
        <f t="shared" si="1"/>
        <v/>
      </c>
      <c r="L31" s="7"/>
      <c r="M31" s="27">
        <f t="shared" si="9"/>
        <v>0</v>
      </c>
      <c r="N31" s="12" t="str">
        <f t="shared" ca="1" si="6"/>
        <v/>
      </c>
      <c r="O31" s="23" t="str">
        <f t="shared" ca="1" si="7"/>
        <v/>
      </c>
      <c r="P31" s="8" t="str">
        <f t="shared" ca="1" si="8"/>
        <v/>
      </c>
      <c r="Q31" s="25" t="str">
        <f t="shared" ca="1" si="2"/>
        <v/>
      </c>
      <c r="R31" s="4" t="str">
        <f t="shared" si="3"/>
        <v/>
      </c>
    </row>
    <row r="32" spans="1:20" x14ac:dyDescent="0.25">
      <c r="A32" s="3"/>
      <c r="B32" s="3"/>
      <c r="C32" s="3"/>
      <c r="D32" s="3"/>
      <c r="E32" s="13"/>
      <c r="F32" s="6" t="str">
        <f t="shared" ca="1" si="4"/>
        <v>End of Life</v>
      </c>
      <c r="G32" s="57"/>
      <c r="H32" s="54" t="str">
        <f t="shared" ca="1" si="0"/>
        <v/>
      </c>
      <c r="I32" s="23" t="str">
        <f t="shared" si="5"/>
        <v/>
      </c>
      <c r="J32" s="24"/>
      <c r="K32" s="23" t="str">
        <f t="shared" si="1"/>
        <v/>
      </c>
      <c r="L32" s="7"/>
      <c r="M32" s="27">
        <f t="shared" si="9"/>
        <v>0</v>
      </c>
      <c r="N32" s="12" t="str">
        <f t="shared" ca="1" si="6"/>
        <v/>
      </c>
      <c r="O32" s="23" t="str">
        <f t="shared" ca="1" si="7"/>
        <v/>
      </c>
      <c r="P32" s="8" t="str">
        <f t="shared" ca="1" si="8"/>
        <v/>
      </c>
      <c r="Q32" s="25" t="str">
        <f t="shared" ca="1" si="2"/>
        <v/>
      </c>
      <c r="R32" s="4" t="str">
        <f t="shared" si="3"/>
        <v/>
      </c>
    </row>
    <row r="33" spans="1:18" x14ac:dyDescent="0.25">
      <c r="A33" s="3"/>
      <c r="B33" s="3"/>
      <c r="C33" s="3"/>
      <c r="D33" s="3"/>
      <c r="E33" s="13"/>
      <c r="F33" s="6" t="str">
        <f t="shared" ca="1" si="4"/>
        <v>End of Life</v>
      </c>
      <c r="G33" s="57"/>
      <c r="H33" s="54" t="str">
        <f t="shared" ca="1" si="0"/>
        <v/>
      </c>
      <c r="I33" s="23" t="str">
        <f t="shared" si="5"/>
        <v/>
      </c>
      <c r="J33" s="24"/>
      <c r="K33" s="23" t="str">
        <f t="shared" si="1"/>
        <v/>
      </c>
      <c r="L33" s="7"/>
      <c r="M33" s="27">
        <f t="shared" si="9"/>
        <v>0</v>
      </c>
      <c r="N33" s="12" t="str">
        <f t="shared" ca="1" si="6"/>
        <v/>
      </c>
      <c r="O33" s="23" t="str">
        <f t="shared" ca="1" si="7"/>
        <v/>
      </c>
      <c r="P33" s="8" t="str">
        <f t="shared" ca="1" si="8"/>
        <v/>
      </c>
      <c r="Q33" s="25" t="str">
        <f t="shared" ca="1" si="2"/>
        <v/>
      </c>
      <c r="R33" s="4" t="str">
        <f t="shared" si="3"/>
        <v/>
      </c>
    </row>
    <row r="34" spans="1:18" x14ac:dyDescent="0.25">
      <c r="A34" s="3"/>
      <c r="B34" s="3"/>
      <c r="C34" s="3"/>
      <c r="D34" s="3"/>
      <c r="E34" s="13"/>
      <c r="F34" s="6" t="str">
        <f t="shared" ca="1" si="4"/>
        <v>End of Life</v>
      </c>
      <c r="G34" s="57"/>
      <c r="H34" s="54" t="str">
        <f t="shared" ca="1" si="0"/>
        <v/>
      </c>
      <c r="I34" s="23" t="str">
        <f t="shared" si="5"/>
        <v/>
      </c>
      <c r="J34" s="24"/>
      <c r="K34" s="23" t="str">
        <f t="shared" si="1"/>
        <v/>
      </c>
      <c r="L34" s="7"/>
      <c r="M34" s="27">
        <f t="shared" si="9"/>
        <v>0</v>
      </c>
      <c r="N34" s="12" t="str">
        <f t="shared" ca="1" si="6"/>
        <v/>
      </c>
      <c r="O34" s="23" t="str">
        <f t="shared" ca="1" si="7"/>
        <v/>
      </c>
      <c r="P34" s="8" t="str">
        <f t="shared" ca="1" si="8"/>
        <v/>
      </c>
      <c r="Q34" s="25" t="str">
        <f t="shared" ca="1" si="2"/>
        <v/>
      </c>
      <c r="R34" s="4" t="str">
        <f t="shared" si="3"/>
        <v/>
      </c>
    </row>
    <row r="35" spans="1:18" x14ac:dyDescent="0.25">
      <c r="A35" s="3"/>
      <c r="B35" s="3"/>
      <c r="C35" s="3"/>
      <c r="D35" s="3"/>
      <c r="E35" s="13"/>
      <c r="F35" s="6" t="str">
        <f t="shared" ca="1" si="4"/>
        <v>End of Life</v>
      </c>
      <c r="G35" s="57"/>
      <c r="H35" s="54" t="str">
        <f t="shared" ca="1" si="0"/>
        <v/>
      </c>
      <c r="I35" s="23" t="str">
        <f t="shared" si="5"/>
        <v/>
      </c>
      <c r="J35" s="24"/>
      <c r="K35" s="23" t="str">
        <f t="shared" si="1"/>
        <v/>
      </c>
      <c r="L35" s="7"/>
      <c r="M35" s="27">
        <f t="shared" si="9"/>
        <v>0</v>
      </c>
      <c r="N35" s="12" t="str">
        <f t="shared" ca="1" si="6"/>
        <v/>
      </c>
      <c r="O35" s="23" t="str">
        <f t="shared" ca="1" si="7"/>
        <v/>
      </c>
      <c r="P35" s="8" t="str">
        <f t="shared" ca="1" si="8"/>
        <v/>
      </c>
      <c r="Q35" s="25" t="str">
        <f t="shared" ca="1" si="2"/>
        <v/>
      </c>
      <c r="R35" s="4" t="str">
        <f t="shared" si="3"/>
        <v/>
      </c>
    </row>
    <row r="36" spans="1:18" x14ac:dyDescent="0.25">
      <c r="A36" s="3"/>
      <c r="B36" s="3"/>
      <c r="C36" s="3"/>
      <c r="D36" s="3"/>
      <c r="E36" s="13"/>
      <c r="F36" s="6" t="str">
        <f t="shared" ca="1" si="4"/>
        <v>End of Life</v>
      </c>
      <c r="G36" s="57"/>
      <c r="H36" s="54" t="str">
        <f t="shared" ca="1" si="0"/>
        <v/>
      </c>
      <c r="I36" s="23" t="str">
        <f t="shared" si="5"/>
        <v/>
      </c>
      <c r="J36" s="24"/>
      <c r="K36" s="23" t="str">
        <f t="shared" si="1"/>
        <v/>
      </c>
      <c r="L36" s="7"/>
      <c r="M36" s="27">
        <f t="shared" si="9"/>
        <v>0</v>
      </c>
      <c r="N36" s="12" t="str">
        <f t="shared" ca="1" si="6"/>
        <v/>
      </c>
      <c r="O36" s="23" t="str">
        <f t="shared" ca="1" si="7"/>
        <v/>
      </c>
      <c r="P36" s="8" t="str">
        <f t="shared" ca="1" si="8"/>
        <v/>
      </c>
      <c r="Q36" s="25" t="str">
        <f t="shared" ca="1" si="2"/>
        <v/>
      </c>
      <c r="R36" s="4" t="str">
        <f t="shared" si="3"/>
        <v/>
      </c>
    </row>
    <row r="37" spans="1:18" ht="15.75" x14ac:dyDescent="0.25">
      <c r="A37" s="83" t="s">
        <v>12</v>
      </c>
      <c r="B37" s="83"/>
      <c r="C37" s="83"/>
      <c r="D37" s="83"/>
      <c r="E37" s="83"/>
      <c r="F37" s="83"/>
      <c r="G37" s="83"/>
      <c r="H37" s="83"/>
      <c r="I37" s="83"/>
      <c r="J37" s="83"/>
      <c r="K37" s="83"/>
      <c r="L37" s="83"/>
      <c r="M37" s="83"/>
      <c r="N37" s="83"/>
      <c r="O37" s="21">
        <f ca="1">SUMIF(P15:P36,"&gt;0")</f>
        <v>0</v>
      </c>
      <c r="P37" s="26">
        <f ca="1">SUMIF(Q15:Q36,"&gt;0")</f>
        <v>0</v>
      </c>
      <c r="Q37" s="22">
        <f>SUMIF(R15:R36,"&gt;0")</f>
        <v>0</v>
      </c>
    </row>
    <row r="38" spans="1:18" x14ac:dyDescent="0.25">
      <c r="G38" s="20" t="s">
        <v>65</v>
      </c>
    </row>
  </sheetData>
  <sheetProtection algorithmName="SHA-512" hashValue="r/oFQM9yy7eIAkT5uuYve2T062KDhmkbdjSD7cxNFHMo1LjaLHP0UBrg3eYt2rE8Qe6ZIFfRGM6CgLRW3GZgaA==" saltValue="rWr5Z2kg2I93p2sZrfDz/Q==" spinCount="100000" sheet="1" selectLockedCells="1"/>
  <mergeCells count="17">
    <mergeCell ref="R13:R14"/>
    <mergeCell ref="A13:A14"/>
    <mergeCell ref="B13:B14"/>
    <mergeCell ref="D13:D14"/>
    <mergeCell ref="F13:F14"/>
    <mergeCell ref="J13:K13"/>
    <mergeCell ref="E13:E14"/>
    <mergeCell ref="L13:O13"/>
    <mergeCell ref="P13:P14"/>
    <mergeCell ref="Q13:Q14"/>
    <mergeCell ref="C13:C14"/>
    <mergeCell ref="G13:I13"/>
    <mergeCell ref="B2:F2"/>
    <mergeCell ref="A37:N37"/>
    <mergeCell ref="D4:F4"/>
    <mergeCell ref="D6:F6"/>
    <mergeCell ref="K2:O2"/>
  </mergeCells>
  <dataValidations count="4">
    <dataValidation type="decimal" operator="greaterThanOrEqual" allowBlank="1" showInputMessage="1" showErrorMessage="1" sqref="N15:O36" xr:uid="{00000000-0002-0000-0000-000000000000}">
      <formula1>0</formula1>
    </dataValidation>
    <dataValidation type="whole" operator="greaterThanOrEqual" allowBlank="1" showInputMessage="1" showErrorMessage="1" sqref="B15:B36" xr:uid="{00000000-0002-0000-0000-000001000000}">
      <formula1>0</formula1>
    </dataValidation>
    <dataValidation type="list" allowBlank="1" showInputMessage="1" showErrorMessage="1" error="Use drop down, Yes or No only" sqref="L15:L36" xr:uid="{00000000-0002-0000-0000-000003000000}">
      <formula1>"Yes, No"</formula1>
    </dataValidation>
    <dataValidation type="list" allowBlank="1" showInputMessage="1" showErrorMessage="1" sqref="G12" xr:uid="{00000000-0002-0000-0000-000004000000}">
      <formula1>$T$17:$T$18</formula1>
    </dataValidation>
  </dataValidations>
  <printOptions horizontalCentered="1"/>
  <pageMargins left="0.25" right="0.25" top="0.75" bottom="0.75" header="0.3" footer="0.3"/>
  <pageSetup scale="62" orientation="landscape" r:id="rId1"/>
  <ignoredErrors>
    <ignoredError sqref="M16 H16 M17:M26 H17:H36 M27:M36" unlockedFormula="1"/>
  </ignoredErrors>
  <extLst>
    <ext xmlns:x14="http://schemas.microsoft.com/office/spreadsheetml/2009/9/main" uri="{CCE6A557-97BC-4b89-ADB6-D9C93CAAB3DF}">
      <x14:dataValidations xmlns:xm="http://schemas.microsoft.com/office/excel/2006/main" count="3">
        <x14:dataValidation type="list" operator="greaterThanOrEqual" allowBlank="1" showInputMessage="1" showErrorMessage="1" xr:uid="{00000000-0002-0000-0000-000005000000}">
          <x14:formula1>
            <xm:f>Lookup!$D$3:$D$25</xm:f>
          </x14:formula1>
          <xm:sqref>A15:A36</xm:sqref>
        </x14:dataValidation>
        <x14:dataValidation type="list" allowBlank="1" showInputMessage="1" showErrorMessage="1" xr:uid="{00000000-0002-0000-0000-000006000000}">
          <x14:formula1>
            <xm:f>Lookup!$M$3:$M$13</xm:f>
          </x14:formula1>
          <xm:sqref>D4</xm:sqref>
        </x14:dataValidation>
        <x14:dataValidation type="list" showInputMessage="1" showErrorMessage="1" xr:uid="{E4D72981-8236-42E0-864F-AEC189FAD337}">
          <x14:formula1>
            <xm:f>Lookup!$P$9:$P$10</xm:f>
          </x14:formula1>
          <xm:sqref>D6:F6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A1:R28"/>
  <sheetViews>
    <sheetView showGridLines="0" workbookViewId="0">
      <selection sqref="A1:B1"/>
    </sheetView>
  </sheetViews>
  <sheetFormatPr defaultColWidth="8.85546875" defaultRowHeight="15" x14ac:dyDescent="0.25"/>
  <cols>
    <col min="1" max="1" width="6" style="20" bestFit="1" customWidth="1"/>
    <col min="2" max="2" width="9" style="52" bestFit="1" customWidth="1"/>
    <col min="3" max="3" width="2.7109375" style="20" customWidth="1"/>
    <col min="4" max="4" width="6" style="20" bestFit="1" customWidth="1"/>
    <col min="5" max="5" width="17.42578125" style="20" bestFit="1" customWidth="1"/>
    <col min="6" max="6" width="2.7109375" style="20" customWidth="1"/>
    <col min="7" max="7" width="6" style="20" bestFit="1" customWidth="1"/>
    <col min="8" max="8" width="17.42578125" style="20" bestFit="1" customWidth="1"/>
    <col min="9" max="9" width="2.7109375" style="20" customWidth="1"/>
    <col min="10" max="10" width="6" style="20" bestFit="1" customWidth="1"/>
    <col min="11" max="11" width="17.42578125" style="51" bestFit="1" customWidth="1"/>
    <col min="12" max="12" width="2.7109375" style="20" customWidth="1"/>
    <col min="13" max="13" width="15.7109375" style="20" bestFit="1" customWidth="1"/>
    <col min="14" max="14" width="5.7109375" style="20" bestFit="1" customWidth="1"/>
    <col min="15" max="15" width="2.7109375" style="20" customWidth="1"/>
    <col min="16" max="16" width="32.7109375" style="20" bestFit="1" customWidth="1"/>
    <col min="17" max="17" width="2.7109375" style="20" customWidth="1"/>
    <col min="18" max="18" width="12.7109375" style="20" bestFit="1" customWidth="1"/>
    <col min="19" max="16384" width="8.85546875" style="20"/>
  </cols>
  <sheetData>
    <row r="1" spans="1:18" x14ac:dyDescent="0.25">
      <c r="A1" s="94" t="s">
        <v>10</v>
      </c>
      <c r="B1" s="94"/>
      <c r="D1" s="92" t="s">
        <v>22</v>
      </c>
      <c r="E1" s="93"/>
      <c r="G1" s="92" t="s">
        <v>18</v>
      </c>
      <c r="H1" s="93"/>
      <c r="I1" s="30"/>
      <c r="J1" s="92" t="s">
        <v>16</v>
      </c>
      <c r="K1" s="93"/>
      <c r="M1" s="91" t="s">
        <v>47</v>
      </c>
      <c r="N1" s="91"/>
      <c r="P1" s="29" t="s">
        <v>23</v>
      </c>
      <c r="R1" s="29" t="s">
        <v>17</v>
      </c>
    </row>
    <row r="2" spans="1:18" x14ac:dyDescent="0.25">
      <c r="A2" s="31" t="s">
        <v>11</v>
      </c>
      <c r="B2" s="31" t="s">
        <v>13</v>
      </c>
      <c r="D2" s="31" t="s">
        <v>11</v>
      </c>
      <c r="E2" s="31" t="s">
        <v>33</v>
      </c>
      <c r="G2" s="31" t="s">
        <v>11</v>
      </c>
      <c r="H2" s="31" t="s">
        <v>33</v>
      </c>
      <c r="I2" s="30"/>
      <c r="J2" s="31" t="s">
        <v>11</v>
      </c>
      <c r="K2" s="31" t="s">
        <v>33</v>
      </c>
      <c r="M2" s="32" t="s">
        <v>35</v>
      </c>
      <c r="N2" s="32" t="s">
        <v>48</v>
      </c>
      <c r="P2" s="33" t="s">
        <v>3</v>
      </c>
      <c r="R2" s="33">
        <v>30</v>
      </c>
    </row>
    <row r="3" spans="1:18" x14ac:dyDescent="0.25">
      <c r="A3" s="34">
        <v>15</v>
      </c>
      <c r="B3" s="35">
        <v>0.97889999999999999</v>
      </c>
      <c r="D3" s="33">
        <v>10</v>
      </c>
      <c r="E3" s="36">
        <v>233.66666666666666</v>
      </c>
      <c r="G3" s="37">
        <v>10</v>
      </c>
      <c r="H3" s="38" t="str">
        <f>IFERROR(AVERAGEIF('TP-1 Data'!$A$2:$A$1048576, G3,'TP-1 Data'!$C$2:$C$1048576),"-")</f>
        <v>-</v>
      </c>
      <c r="I3" s="39"/>
      <c r="J3" s="33">
        <v>10</v>
      </c>
      <c r="K3" s="40">
        <f t="shared" ref="K3:K11" si="0">$K$12*(J3/$J$12)^0.74</f>
        <v>57.073253269989024</v>
      </c>
      <c r="M3" s="41" t="s">
        <v>36</v>
      </c>
      <c r="N3" s="41">
        <v>3050</v>
      </c>
      <c r="P3" s="33" t="s">
        <v>4</v>
      </c>
      <c r="R3" s="33">
        <v>50</v>
      </c>
    </row>
    <row r="4" spans="1:18" x14ac:dyDescent="0.25">
      <c r="A4" s="34">
        <v>25</v>
      </c>
      <c r="B4" s="35">
        <v>0.98116666666666663</v>
      </c>
      <c r="D4" s="42">
        <v>15</v>
      </c>
      <c r="E4" s="36">
        <v>286</v>
      </c>
      <c r="G4" s="43">
        <v>15</v>
      </c>
      <c r="H4" s="38">
        <f>IFERROR(AVERAGEIF('TP-1 Data'!$A$2:$A$1048576, G4,'TP-1 Data'!$C$2:$C$1048576),"-")</f>
        <v>162</v>
      </c>
      <c r="I4" s="44"/>
      <c r="J4" s="45">
        <v>15</v>
      </c>
      <c r="K4" s="40">
        <f t="shared" si="0"/>
        <v>77.044237342730455</v>
      </c>
      <c r="M4" s="41" t="s">
        <v>37</v>
      </c>
      <c r="N4" s="41">
        <v>3050</v>
      </c>
    </row>
    <row r="5" spans="1:18" x14ac:dyDescent="0.25">
      <c r="A5" s="34">
        <v>30</v>
      </c>
      <c r="B5" s="35">
        <v>0.98229999999999995</v>
      </c>
      <c r="D5" s="46">
        <v>20</v>
      </c>
      <c r="E5" s="36">
        <v>461</v>
      </c>
      <c r="G5" s="37">
        <v>20</v>
      </c>
      <c r="H5" s="38" t="str">
        <f>IFERROR(AVERAGEIF('TP-1 Data'!$A$2:$A$1048576, G5,'TP-1 Data'!$C$2:$C$1048576),"-")</f>
        <v>-</v>
      </c>
      <c r="I5" s="39"/>
      <c r="J5" s="33">
        <v>20</v>
      </c>
      <c r="K5" s="40">
        <f t="shared" si="0"/>
        <v>95.322368656487015</v>
      </c>
      <c r="M5" s="41" t="s">
        <v>38</v>
      </c>
      <c r="N5" s="41">
        <v>2342</v>
      </c>
      <c r="P5" s="29" t="s">
        <v>7</v>
      </c>
      <c r="R5" s="29" t="s">
        <v>8</v>
      </c>
    </row>
    <row r="6" spans="1:18" x14ac:dyDescent="0.25">
      <c r="A6" s="34">
        <v>45</v>
      </c>
      <c r="B6" s="35">
        <v>0.98399999999999999</v>
      </c>
      <c r="D6" s="46">
        <v>25</v>
      </c>
      <c r="E6" s="36">
        <v>282</v>
      </c>
      <c r="G6" s="37">
        <v>25</v>
      </c>
      <c r="H6" s="38" t="str">
        <f>IFERROR(AVERAGEIF('TP-1 Data'!$A$2:$A$1048576, G6,'TP-1 Data'!$C$2:$C$1048576),"-")</f>
        <v>-</v>
      </c>
      <c r="I6" s="39"/>
      <c r="J6" s="33">
        <v>25</v>
      </c>
      <c r="K6" s="40">
        <f t="shared" si="0"/>
        <v>112.43673741841394</v>
      </c>
      <c r="M6" s="41" t="s">
        <v>39</v>
      </c>
      <c r="N6" s="41">
        <v>3050</v>
      </c>
      <c r="P6" s="14">
        <v>0.12</v>
      </c>
      <c r="R6" s="28">
        <f>IF(Input!D6 = P10, 400, 125)</f>
        <v>125</v>
      </c>
    </row>
    <row r="7" spans="1:18" x14ac:dyDescent="0.25">
      <c r="A7" s="34">
        <v>75</v>
      </c>
      <c r="B7" s="35">
        <v>0.98599999999999999</v>
      </c>
      <c r="D7" s="42">
        <v>30</v>
      </c>
      <c r="E7" s="36">
        <v>443</v>
      </c>
      <c r="G7" s="43">
        <v>30</v>
      </c>
      <c r="H7" s="38">
        <f>IFERROR(AVERAGEIF('TP-1 Data'!$A$2:$A$1048576, G7,'TP-1 Data'!$C$2:$C$1048576),"-")</f>
        <v>233</v>
      </c>
      <c r="I7" s="44"/>
      <c r="J7" s="45">
        <v>30</v>
      </c>
      <c r="K7" s="40">
        <f t="shared" si="0"/>
        <v>128.67742373297253</v>
      </c>
      <c r="M7" s="41" t="s">
        <v>40</v>
      </c>
      <c r="N7" s="41">
        <v>4709</v>
      </c>
    </row>
    <row r="8" spans="1:18" x14ac:dyDescent="0.25">
      <c r="A8" s="34">
        <v>112.5</v>
      </c>
      <c r="B8" s="35">
        <v>0.98740000000000006</v>
      </c>
      <c r="D8" s="46">
        <v>37.5</v>
      </c>
      <c r="E8" s="36">
        <v>533</v>
      </c>
      <c r="G8" s="37">
        <v>37.5</v>
      </c>
      <c r="H8" s="38" t="str">
        <f>IFERROR(AVERAGEIF('TP-1 Data'!$A$2:$A$1048576, G8,'TP-1 Data'!$C$2:$C$1048576),"-")</f>
        <v>-</v>
      </c>
      <c r="I8" s="39"/>
      <c r="J8" s="33">
        <v>37.5</v>
      </c>
      <c r="K8" s="40">
        <f t="shared" si="0"/>
        <v>151.7804258104492</v>
      </c>
      <c r="M8" s="41" t="s">
        <v>41</v>
      </c>
      <c r="N8" s="41">
        <v>1952</v>
      </c>
      <c r="P8" s="58" t="s">
        <v>67</v>
      </c>
    </row>
    <row r="9" spans="1:18" x14ac:dyDescent="0.25">
      <c r="A9" s="34">
        <v>150</v>
      </c>
      <c r="B9" s="35">
        <v>0.98829999999999996</v>
      </c>
      <c r="D9" s="42">
        <v>45</v>
      </c>
      <c r="E9" s="36">
        <v>623</v>
      </c>
      <c r="G9" s="43">
        <v>45</v>
      </c>
      <c r="H9" s="38" t="str">
        <f>IFERROR(AVERAGEIF('TP-1 Data'!$A$2:$A$1048576, G9,'TP-1 Data'!$C$2:$C$1048576),"-")</f>
        <v>-</v>
      </c>
      <c r="I9" s="44"/>
      <c r="J9" s="45">
        <v>45</v>
      </c>
      <c r="K9" s="40">
        <f t="shared" si="0"/>
        <v>173.70402783657786</v>
      </c>
      <c r="M9" s="41" t="s">
        <v>42</v>
      </c>
      <c r="N9" s="41">
        <v>3520</v>
      </c>
      <c r="P9" s="33" t="s">
        <v>68</v>
      </c>
    </row>
    <row r="10" spans="1:18" x14ac:dyDescent="0.25">
      <c r="A10" s="34">
        <v>225</v>
      </c>
      <c r="B10" s="35">
        <v>0.98939999999999995</v>
      </c>
      <c r="D10" s="46">
        <v>50</v>
      </c>
      <c r="E10" s="36">
        <v>585</v>
      </c>
      <c r="G10" s="37">
        <v>50</v>
      </c>
      <c r="H10" s="38" t="str">
        <f>IFERROR(AVERAGEIF('TP-1 Data'!$A$2:$A$1048576, G10,'TP-1 Data'!$C$2:$C$1048576),"-")</f>
        <v>-</v>
      </c>
      <c r="I10" s="39"/>
      <c r="J10" s="33">
        <v>50</v>
      </c>
      <c r="K10" s="40">
        <f t="shared" si="0"/>
        <v>187.78912223611434</v>
      </c>
      <c r="M10" s="41" t="s">
        <v>43</v>
      </c>
      <c r="N10" s="41">
        <v>2603</v>
      </c>
      <c r="P10" s="33" t="s">
        <v>69</v>
      </c>
    </row>
    <row r="11" spans="1:18" x14ac:dyDescent="0.25">
      <c r="A11" s="34">
        <v>300</v>
      </c>
      <c r="B11" s="35">
        <v>0.99019999999999997</v>
      </c>
      <c r="D11" s="46">
        <v>63</v>
      </c>
      <c r="E11" s="36">
        <v>765.8</v>
      </c>
      <c r="G11" s="37">
        <v>63</v>
      </c>
      <c r="H11" s="38" t="str">
        <f>IFERROR(AVERAGEIF('TP-1 Data'!$A$2:$A$1048576, G11,'TP-1 Data'!$C$2:$C$1048576),"-")</f>
        <v>-</v>
      </c>
      <c r="I11" s="39"/>
      <c r="J11" s="33">
        <v>63</v>
      </c>
      <c r="K11" s="40">
        <f t="shared" si="0"/>
        <v>222.8151082440167</v>
      </c>
      <c r="M11" s="41" t="s">
        <v>44</v>
      </c>
      <c r="N11" s="41">
        <v>3050</v>
      </c>
    </row>
    <row r="12" spans="1:18" x14ac:dyDescent="0.25">
      <c r="A12" s="34">
        <v>450</v>
      </c>
      <c r="B12" s="35">
        <v>0.99109999999999998</v>
      </c>
      <c r="D12" s="42">
        <v>75</v>
      </c>
      <c r="E12" s="36">
        <v>861</v>
      </c>
      <c r="G12" s="43">
        <v>75</v>
      </c>
      <c r="H12" s="38">
        <f>IFERROR(AVERAGEIF('TP-1 Data'!$A$2:$A$1048576, G12,'TP-1 Data'!$C$2:$C$1048576),"-")</f>
        <v>406</v>
      </c>
      <c r="I12" s="44"/>
      <c r="J12" s="45">
        <v>75</v>
      </c>
      <c r="K12" s="47">
        <v>253.5</v>
      </c>
      <c r="M12" s="41" t="s">
        <v>45</v>
      </c>
      <c r="N12" s="41">
        <v>3379</v>
      </c>
    </row>
    <row r="13" spans="1:18" x14ac:dyDescent="0.25">
      <c r="A13" s="34">
        <v>500</v>
      </c>
      <c r="B13" s="35">
        <v>0.99139999999999995</v>
      </c>
      <c r="D13" s="46">
        <v>100</v>
      </c>
      <c r="E13" s="36">
        <v>1089.6666666666667</v>
      </c>
      <c r="G13" s="37">
        <v>100</v>
      </c>
      <c r="H13" s="38" t="str">
        <f>IFERROR(AVERAGEIF('TP-1 Data'!$A$2:$A$1048576, G13,'TP-1 Data'!$C$2:$C$1048576),"-")</f>
        <v>-</v>
      </c>
      <c r="I13" s="39"/>
      <c r="J13" s="33">
        <v>100</v>
      </c>
      <c r="K13" s="40">
        <f t="shared" ref="K13:K25" si="1">$K$12*(J13/$J$12)^0.74</f>
        <v>313.64085475887293</v>
      </c>
      <c r="M13" s="41" t="s">
        <v>46</v>
      </c>
      <c r="N13" s="41">
        <v>3050</v>
      </c>
    </row>
    <row r="14" spans="1:18" x14ac:dyDescent="0.25">
      <c r="A14" s="34">
        <v>750</v>
      </c>
      <c r="B14" s="35">
        <v>0.99229999999999996</v>
      </c>
      <c r="D14" s="42">
        <v>112.5</v>
      </c>
      <c r="E14" s="36">
        <v>1204</v>
      </c>
      <c r="G14" s="43">
        <v>112.5</v>
      </c>
      <c r="H14" s="38">
        <f>IFERROR(AVERAGEIF('TP-1 Data'!$A$2:$A$1048576, G14,'TP-1 Data'!$C$2:$C$1048576),"-")</f>
        <v>400</v>
      </c>
      <c r="I14" s="44"/>
      <c r="J14" s="45">
        <v>112.5</v>
      </c>
      <c r="K14" s="40">
        <f t="shared" si="1"/>
        <v>342.2043259736879</v>
      </c>
    </row>
    <row r="15" spans="1:18" x14ac:dyDescent="0.25">
      <c r="A15" s="34">
        <v>1000</v>
      </c>
      <c r="B15" s="35">
        <v>0.99280000000000002</v>
      </c>
      <c r="D15" s="46">
        <v>125</v>
      </c>
      <c r="E15" s="36">
        <v>1300.6666666666667</v>
      </c>
      <c r="G15" s="37">
        <v>125</v>
      </c>
      <c r="H15" s="38" t="str">
        <f>IFERROR(AVERAGEIF('TP-1 Data'!$A$2:$A$1048576, G15,'TP-1 Data'!$C$2:$C$1048576),"-")</f>
        <v>-</v>
      </c>
      <c r="I15" s="39"/>
      <c r="J15" s="33">
        <v>125</v>
      </c>
      <c r="K15" s="40">
        <f t="shared" si="1"/>
        <v>369.95256126391286</v>
      </c>
    </row>
    <row r="16" spans="1:18" x14ac:dyDescent="0.25">
      <c r="B16" s="20"/>
      <c r="D16" s="42">
        <v>150</v>
      </c>
      <c r="E16" s="36">
        <v>1494</v>
      </c>
      <c r="G16" s="43">
        <v>150</v>
      </c>
      <c r="H16" s="38">
        <f>IFERROR(AVERAGEIF('TP-1 Data'!$A$2:$A$1048576, G16,'TP-1 Data'!$C$2:$C$1048576),"-")</f>
        <v>425</v>
      </c>
      <c r="I16" s="44"/>
      <c r="J16" s="45">
        <v>150</v>
      </c>
      <c r="K16" s="40">
        <f t="shared" si="1"/>
        <v>423.38957515018325</v>
      </c>
    </row>
    <row r="17" spans="1:11" x14ac:dyDescent="0.25">
      <c r="A17" s="92" t="s">
        <v>9</v>
      </c>
      <c r="B17" s="93"/>
      <c r="D17" s="46">
        <v>167</v>
      </c>
      <c r="E17" s="36">
        <v>1570.3866666666668</v>
      </c>
      <c r="G17" s="37">
        <v>167</v>
      </c>
      <c r="H17" s="38" t="str">
        <f>IFERROR(AVERAGEIF('TP-1 Data'!$A$2:$A$1048576, G17,'TP-1 Data'!$C$2:$C$1048576),"-")</f>
        <v>-</v>
      </c>
      <c r="I17" s="39"/>
      <c r="J17" s="33">
        <v>167</v>
      </c>
      <c r="K17" s="40">
        <f t="shared" si="1"/>
        <v>458.39810901324586</v>
      </c>
    </row>
    <row r="18" spans="1:11" x14ac:dyDescent="0.25">
      <c r="A18" s="31" t="s">
        <v>11</v>
      </c>
      <c r="B18" s="31" t="s">
        <v>13</v>
      </c>
      <c r="D18" s="46">
        <v>200</v>
      </c>
      <c r="E18" s="36">
        <v>1718.6666666666667</v>
      </c>
      <c r="G18" s="37">
        <v>200</v>
      </c>
      <c r="H18" s="38" t="str">
        <f>IFERROR(AVERAGEIF('TP-1 Data'!$A$2:$A$1048576, G18,'TP-1 Data'!$C$2:$C$1048576),"-")</f>
        <v>-</v>
      </c>
      <c r="I18" s="39"/>
      <c r="J18" s="33">
        <v>200</v>
      </c>
      <c r="K18" s="40">
        <f t="shared" si="1"/>
        <v>523.83537769664508</v>
      </c>
    </row>
    <row r="19" spans="1:11" x14ac:dyDescent="0.25">
      <c r="A19" s="34">
        <v>15</v>
      </c>
      <c r="B19" s="35">
        <v>0.97699999999999998</v>
      </c>
      <c r="D19" s="42">
        <v>225</v>
      </c>
      <c r="E19" s="48">
        <v>1831</v>
      </c>
      <c r="G19" s="43">
        <v>225</v>
      </c>
      <c r="H19" s="38">
        <f>IFERROR(AVERAGEIF('TP-1 Data'!$A$2:$A$1048576, G19,'TP-1 Data'!$C$2:$C$1048576),"-")</f>
        <v>630</v>
      </c>
      <c r="I19" s="44"/>
      <c r="J19" s="45">
        <v>225</v>
      </c>
      <c r="K19" s="40">
        <f t="shared" si="1"/>
        <v>571.54139719350906</v>
      </c>
    </row>
    <row r="20" spans="1:11" x14ac:dyDescent="0.25">
      <c r="A20" s="49">
        <v>25</v>
      </c>
      <c r="B20" s="35">
        <v>0.98</v>
      </c>
      <c r="D20" s="46">
        <v>250</v>
      </c>
      <c r="E20" s="36">
        <v>2030.3333333333333</v>
      </c>
      <c r="G20" s="37">
        <v>250</v>
      </c>
      <c r="H20" s="38" t="str">
        <f>IFERROR(AVERAGEIF('TP-1 Data'!$A$2:$A$1048576, G20,'TP-1 Data'!$C$2:$C$1048576),"-")</f>
        <v>-</v>
      </c>
      <c r="I20" s="39"/>
      <c r="J20" s="33">
        <v>250</v>
      </c>
      <c r="K20" s="40">
        <f t="shared" si="1"/>
        <v>617.88582934615465</v>
      </c>
    </row>
    <row r="21" spans="1:11" x14ac:dyDescent="0.25">
      <c r="A21" s="49">
        <v>37.5</v>
      </c>
      <c r="B21" s="35">
        <v>0.98199999999999998</v>
      </c>
      <c r="D21" s="42">
        <v>300</v>
      </c>
      <c r="E21" s="36">
        <v>2429</v>
      </c>
      <c r="G21" s="43">
        <v>300</v>
      </c>
      <c r="H21" s="38">
        <f>IFERROR(AVERAGEIF('TP-1 Data'!$A$2:$A$1048576, G21,'TP-1 Data'!$C$2:$C$1048576),"-")</f>
        <v>660</v>
      </c>
      <c r="I21" s="44"/>
      <c r="J21" s="45">
        <v>300</v>
      </c>
      <c r="K21" s="40">
        <f t="shared" si="1"/>
        <v>707.13503883965564</v>
      </c>
    </row>
    <row r="22" spans="1:11" x14ac:dyDescent="0.25">
      <c r="A22" s="49">
        <v>50</v>
      </c>
      <c r="B22" s="35">
        <v>0.98299999999999998</v>
      </c>
      <c r="D22" s="46">
        <v>400</v>
      </c>
      <c r="E22" s="36">
        <v>2740.3333333333335</v>
      </c>
      <c r="G22" s="37">
        <v>400</v>
      </c>
      <c r="H22" s="38" t="str">
        <f>IFERROR(AVERAGEIF('TP-1 Data'!$A$2:$A$1048576, G22,'TP-1 Data'!$C$2:$C$1048576),"-")</f>
        <v>-</v>
      </c>
      <c r="I22" s="39"/>
      <c r="J22" s="33">
        <v>400</v>
      </c>
      <c r="K22" s="40">
        <f t="shared" si="1"/>
        <v>874.89719136733095</v>
      </c>
    </row>
    <row r="23" spans="1:11" x14ac:dyDescent="0.25">
      <c r="A23" s="49">
        <v>75</v>
      </c>
      <c r="B23" s="35">
        <v>0.98499999999999999</v>
      </c>
      <c r="D23" s="50">
        <v>500</v>
      </c>
      <c r="E23" s="36">
        <v>3269</v>
      </c>
      <c r="G23" s="43">
        <v>500</v>
      </c>
      <c r="H23" s="38">
        <f>IFERROR(AVERAGEIF('TP-1 Data'!$A$2:$A$1048576, G23,'TP-1 Data'!$C$2:$C$1048576),"-")</f>
        <v>1231.25</v>
      </c>
      <c r="I23" s="44"/>
      <c r="J23" s="45">
        <v>500</v>
      </c>
      <c r="K23" s="40">
        <f t="shared" si="1"/>
        <v>1031.9779833459056</v>
      </c>
    </row>
    <row r="24" spans="1:11" x14ac:dyDescent="0.25">
      <c r="A24" s="49">
        <v>100</v>
      </c>
      <c r="B24" s="35">
        <v>0.98599999999999999</v>
      </c>
      <c r="D24" s="33">
        <v>750</v>
      </c>
      <c r="E24" s="36">
        <v>3830</v>
      </c>
      <c r="G24" s="37">
        <v>750</v>
      </c>
      <c r="H24" s="38">
        <f>IFERROR(AVERAGEIF('TP-1 Data'!$A$2:$A$1048576, G24,'TP-1 Data'!$C$2:$C$1048576),"-")</f>
        <v>1395</v>
      </c>
      <c r="I24" s="39"/>
      <c r="J24" s="33">
        <v>750</v>
      </c>
      <c r="K24" s="40">
        <f t="shared" si="1"/>
        <v>1393.0861152290784</v>
      </c>
    </row>
    <row r="25" spans="1:11" x14ac:dyDescent="0.25">
      <c r="A25" s="49">
        <v>150</v>
      </c>
      <c r="B25" s="35">
        <v>0.98674626865671644</v>
      </c>
      <c r="D25" s="33">
        <v>1000</v>
      </c>
      <c r="E25" s="36"/>
      <c r="G25" s="37">
        <v>1000</v>
      </c>
      <c r="H25" s="38" t="str">
        <f>IFERROR(AVERAGEIF('TP-1 Data'!$A$2:$A$1048576, G25,'TP-1 Data'!$C$2:$C$1048576),"-")</f>
        <v>-</v>
      </c>
      <c r="I25" s="39"/>
      <c r="J25" s="33">
        <v>1000</v>
      </c>
      <c r="K25" s="40">
        <f t="shared" si="1"/>
        <v>1723.5846940164333</v>
      </c>
    </row>
    <row r="26" spans="1:11" x14ac:dyDescent="0.25">
      <c r="A26" s="49">
        <v>167</v>
      </c>
      <c r="B26" s="35">
        <v>0.98699999999999999</v>
      </c>
    </row>
    <row r="27" spans="1:11" x14ac:dyDescent="0.25">
      <c r="A27" s="49">
        <v>250</v>
      </c>
      <c r="B27" s="35">
        <v>0.98799999999999999</v>
      </c>
    </row>
    <row r="28" spans="1:11" x14ac:dyDescent="0.25">
      <c r="A28" s="49">
        <v>333</v>
      </c>
      <c r="B28" s="35">
        <v>0.98899999999999999</v>
      </c>
    </row>
  </sheetData>
  <sheetProtection algorithmName="SHA-512" hashValue="EZRK5eh7U4jqFAHOSylWNrRt2Sose7tqWM483hoIfS4pfvZF6FsG++kfxm0z4YU828xIMptgJ1Ha+/o9HBnPiQ==" saltValue="cNdJJ6RfezwIJh1cpDnijQ==" spinCount="100000" sheet="1" objects="1" scenarios="1" selectLockedCells="1"/>
  <protectedRanges>
    <protectedRange sqref="A3:A15 D3:D15" name="Range1"/>
  </protectedRanges>
  <mergeCells count="6">
    <mergeCell ref="M1:N1"/>
    <mergeCell ref="A17:B17"/>
    <mergeCell ref="A1:B1"/>
    <mergeCell ref="D1:E1"/>
    <mergeCell ref="G1:H1"/>
    <mergeCell ref="J1:K1"/>
  </mergeCells>
  <pageMargins left="0.7" right="0.7" top="0.75" bottom="0.75" header="0.3" footer="0.3"/>
  <pageSetup orientation="portrait" r:id="rId1"/>
  <ignoredErrors>
    <ignoredError sqref="K3:K11 K13:K25"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3"/>
  <sheetViews>
    <sheetView workbookViewId="0"/>
  </sheetViews>
  <sheetFormatPr defaultRowHeight="15" x14ac:dyDescent="0.25"/>
  <sheetData>
    <row r="1" spans="1:4" x14ac:dyDescent="0.25">
      <c r="A1" s="9" t="s">
        <v>11</v>
      </c>
      <c r="B1" s="9" t="s">
        <v>19</v>
      </c>
      <c r="C1" s="9" t="s">
        <v>20</v>
      </c>
      <c r="D1" s="9" t="s">
        <v>21</v>
      </c>
    </row>
    <row r="2" spans="1:4" x14ac:dyDescent="0.25">
      <c r="A2">
        <v>30</v>
      </c>
      <c r="B2">
        <v>3</v>
      </c>
      <c r="C2">
        <v>233</v>
      </c>
      <c r="D2">
        <v>1321.9</v>
      </c>
    </row>
    <row r="3" spans="1:4" x14ac:dyDescent="0.25">
      <c r="A3">
        <v>15</v>
      </c>
      <c r="B3">
        <v>3</v>
      </c>
      <c r="C3">
        <v>162</v>
      </c>
      <c r="D3">
        <v>990.7</v>
      </c>
    </row>
    <row r="4" spans="1:4" x14ac:dyDescent="0.25">
      <c r="A4">
        <v>75</v>
      </c>
      <c r="B4">
        <v>3</v>
      </c>
      <c r="C4">
        <v>412</v>
      </c>
      <c r="D4">
        <v>2687.8</v>
      </c>
    </row>
    <row r="5" spans="1:4" x14ac:dyDescent="0.25">
      <c r="A5">
        <v>225</v>
      </c>
      <c r="B5">
        <v>3</v>
      </c>
      <c r="C5">
        <v>1120</v>
      </c>
      <c r="D5">
        <v>6485.7</v>
      </c>
    </row>
    <row r="6" spans="1:4" x14ac:dyDescent="0.25">
      <c r="A6">
        <v>225</v>
      </c>
      <c r="B6">
        <v>3</v>
      </c>
      <c r="C6">
        <v>400</v>
      </c>
      <c r="D6">
        <v>10000</v>
      </c>
    </row>
    <row r="7" spans="1:4" x14ac:dyDescent="0.25">
      <c r="A7">
        <v>225</v>
      </c>
      <c r="B7">
        <v>3</v>
      </c>
      <c r="C7">
        <v>500</v>
      </c>
      <c r="D7">
        <v>5950</v>
      </c>
    </row>
    <row r="8" spans="1:4" x14ac:dyDescent="0.25">
      <c r="A8">
        <v>300</v>
      </c>
      <c r="B8">
        <v>3</v>
      </c>
      <c r="C8">
        <v>740</v>
      </c>
      <c r="D8">
        <v>5300</v>
      </c>
    </row>
    <row r="9" spans="1:4" x14ac:dyDescent="0.25">
      <c r="A9">
        <v>112.5</v>
      </c>
      <c r="B9">
        <v>3</v>
      </c>
      <c r="C9">
        <v>400</v>
      </c>
      <c r="D9">
        <v>2020</v>
      </c>
    </row>
    <row r="10" spans="1:4" x14ac:dyDescent="0.25">
      <c r="A10">
        <v>500</v>
      </c>
      <c r="B10">
        <v>3</v>
      </c>
      <c r="C10">
        <v>740</v>
      </c>
      <c r="D10">
        <v>14940</v>
      </c>
    </row>
    <row r="11" spans="1:4" x14ac:dyDescent="0.25">
      <c r="A11">
        <v>750</v>
      </c>
      <c r="B11">
        <v>3</v>
      </c>
      <c r="C11">
        <v>1395</v>
      </c>
      <c r="D11">
        <v>14005</v>
      </c>
    </row>
    <row r="12" spans="1:4" x14ac:dyDescent="0.25">
      <c r="A12">
        <v>75</v>
      </c>
      <c r="B12">
        <v>3</v>
      </c>
      <c r="C12">
        <v>400</v>
      </c>
      <c r="D12">
        <v>730</v>
      </c>
    </row>
    <row r="13" spans="1:4" x14ac:dyDescent="0.25">
      <c r="A13">
        <v>300</v>
      </c>
      <c r="B13">
        <v>3</v>
      </c>
      <c r="C13">
        <v>740</v>
      </c>
      <c r="D13">
        <v>5300</v>
      </c>
    </row>
    <row r="14" spans="1:4" x14ac:dyDescent="0.25">
      <c r="A14">
        <v>225</v>
      </c>
      <c r="B14">
        <v>3</v>
      </c>
      <c r="C14">
        <v>500</v>
      </c>
      <c r="D14">
        <v>5450</v>
      </c>
    </row>
    <row r="15" spans="1:4" x14ac:dyDescent="0.25">
      <c r="A15">
        <v>150</v>
      </c>
      <c r="B15">
        <v>3</v>
      </c>
      <c r="C15">
        <v>400</v>
      </c>
      <c r="D15">
        <v>3587</v>
      </c>
    </row>
    <row r="16" spans="1:4" x14ac:dyDescent="0.25">
      <c r="A16">
        <v>150</v>
      </c>
      <c r="B16">
        <v>3</v>
      </c>
      <c r="C16">
        <v>400</v>
      </c>
      <c r="D16">
        <v>3590</v>
      </c>
    </row>
    <row r="17" spans="1:4" x14ac:dyDescent="0.25">
      <c r="A17">
        <v>500</v>
      </c>
      <c r="B17">
        <v>3</v>
      </c>
      <c r="C17">
        <v>1395</v>
      </c>
      <c r="D17">
        <v>7000</v>
      </c>
    </row>
    <row r="18" spans="1:4" x14ac:dyDescent="0.25">
      <c r="A18">
        <v>500</v>
      </c>
      <c r="B18">
        <v>3</v>
      </c>
      <c r="C18">
        <v>1395</v>
      </c>
      <c r="D18">
        <v>6785</v>
      </c>
    </row>
    <row r="19" spans="1:4" x14ac:dyDescent="0.25">
      <c r="A19">
        <v>500</v>
      </c>
      <c r="B19">
        <v>3</v>
      </c>
      <c r="C19">
        <v>1395</v>
      </c>
      <c r="D19">
        <v>6785</v>
      </c>
    </row>
    <row r="20" spans="1:4" x14ac:dyDescent="0.25">
      <c r="A20">
        <v>112.5</v>
      </c>
      <c r="B20">
        <v>3</v>
      </c>
      <c r="C20">
        <v>400</v>
      </c>
      <c r="D20">
        <v>2020</v>
      </c>
    </row>
    <row r="21" spans="1:4" x14ac:dyDescent="0.25">
      <c r="A21">
        <v>150</v>
      </c>
      <c r="B21">
        <v>3</v>
      </c>
      <c r="C21">
        <v>400</v>
      </c>
      <c r="D21">
        <v>3587</v>
      </c>
    </row>
    <row r="22" spans="1:4" x14ac:dyDescent="0.25">
      <c r="A22">
        <v>300</v>
      </c>
      <c r="B22">
        <v>3</v>
      </c>
      <c r="C22">
        <v>500</v>
      </c>
      <c r="D22">
        <v>11930</v>
      </c>
    </row>
    <row r="23" spans="1:4" x14ac:dyDescent="0.25">
      <c r="A23">
        <v>150</v>
      </c>
      <c r="B23">
        <v>3</v>
      </c>
      <c r="C23">
        <v>500</v>
      </c>
      <c r="D23">
        <v>2130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c8d5760e-638a-47e8-9e2e-1226c2cb268d" origin="userSelected">
  <element uid="42834bfb-1ec1-4beb-bd64-eb83fb3cb3f3"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bmdvdm48L1VzZXJOYW1lPjxEYXRlVGltZT43LzYvMjAxOCA5OjMzOjA1IFBNPC9EYXRlVGltZT48TGFiZWxTdHJpbmc+VW5yZXN0cmljdGVkPC9MYWJlbFN0cmluZz48L2l0ZW0+PC9sYWJlbEhpc3Rvcnk+</Value>
</WrappedLabelHistory>
</file>

<file path=customXml/itemProps1.xml><?xml version="1.0" encoding="utf-8"?>
<ds:datastoreItem xmlns:ds="http://schemas.openxmlformats.org/officeDocument/2006/customXml" ds:itemID="{CEC6CB6D-32AD-4634-B7A9-7FD130EACA1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0CF7B6D-C835-400E-8BC7-C2060E9808B9}">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Program Rules &amp; Worksheet Tips</vt:lpstr>
      <vt:lpstr>Input</vt:lpstr>
      <vt:lpstr>Lookup</vt:lpstr>
      <vt:lpstr>TP-1 Data</vt:lpstr>
      <vt:lpstr>DOE2016.Eff.1p</vt:lpstr>
      <vt:lpstr>DOE2016.Eff.3p</vt:lpstr>
      <vt:lpstr>DOE2016.NLL</vt:lpstr>
      <vt:lpstr>EFLH</vt:lpstr>
      <vt:lpstr>EUL</vt:lpstr>
      <vt:lpstr>EventType</vt:lpstr>
      <vt:lpstr>IncentivekW</vt:lpstr>
      <vt:lpstr>IncentivekWh</vt:lpstr>
      <vt:lpstr>PreTP1.NLL</vt:lpstr>
      <vt:lpstr>Input!Print_Area</vt:lpstr>
      <vt:lpstr>TP1.NLL</vt:lpstr>
    </vt:vector>
  </TitlesOfParts>
  <Company>Leidos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Unrestricted</dc:subject>
  <dc:creator>Ngo, Vinh-Phong N.</dc:creator>
  <cp:lastModifiedBy>Lacaden, Eileen D. [US-US]</cp:lastModifiedBy>
  <cp:lastPrinted>2022-06-27T21:02:13Z</cp:lastPrinted>
  <dcterms:created xsi:type="dcterms:W3CDTF">2018-07-06T21:31:01Z</dcterms:created>
  <dcterms:modified xsi:type="dcterms:W3CDTF">2023-06-27T20:16:53Z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427d224a-7723-4224-ae91-94d4e808a31b</vt:lpwstr>
  </property>
  <property fmtid="{D5CDD505-2E9C-101B-9397-08002B2CF9AE}" pid="3" name="bjSaver">
    <vt:lpwstr>G3ikdu48ttcEijIqm8mmgifimqM5dooD</vt:lpwstr>
  </property>
  <property fmtid="{D5CDD505-2E9C-101B-9397-08002B2CF9AE}" pid="4" name="bjDocumentSecurityLabel">
    <vt:lpwstr>Unrestricted</vt:lpwstr>
  </property>
  <property fmtid="{D5CDD505-2E9C-101B-9397-08002B2CF9AE}" pid="5" name="bjLabelHistoryID">
    <vt:lpwstr>{B0CF7B6D-C835-400E-8BC7-C2060E9808B9}</vt:lpwstr>
  </property>
  <property fmtid="{D5CDD505-2E9C-101B-9397-08002B2CF9AE}" pid="6" name="bjDocumentLabelXML">
    <vt:lpwstr>&lt;?xml version="1.0" encoding="us-ascii"?&gt;&lt;sisl xmlns:xsd="http://www.w3.org/2001/XMLSchema" xmlns:xsi="http://www.w3.org/2001/XMLSchema-instance" sislVersion="0" policy="c8d5760e-638a-47e8-9e2e-1226c2cb268d" origin="userSelected" xmlns="http://www.boldonj</vt:lpwstr>
  </property>
  <property fmtid="{D5CDD505-2E9C-101B-9397-08002B2CF9AE}" pid="7" name="bjDocumentLabelXML-0">
    <vt:lpwstr>ames.com/2008/01/sie/internal/label"&gt;&lt;element uid="42834bfb-1ec1-4beb-bd64-eb83fb3cb3f3" value="" /&gt;&lt;/sisl&gt;</vt:lpwstr>
  </property>
  <property fmtid="{D5CDD505-2E9C-101B-9397-08002B2CF9AE}" pid="8" name="MSIP_Label_c968a81f-7ed4-4faa-9408-9652e001dd96_Enabled">
    <vt:lpwstr>true</vt:lpwstr>
  </property>
  <property fmtid="{D5CDD505-2E9C-101B-9397-08002B2CF9AE}" pid="9" name="MSIP_Label_c968a81f-7ed4-4faa-9408-9652e001dd96_SetDate">
    <vt:lpwstr>2022-06-21T03:08:01Z</vt:lpwstr>
  </property>
  <property fmtid="{D5CDD505-2E9C-101B-9397-08002B2CF9AE}" pid="10" name="MSIP_Label_c968a81f-7ed4-4faa-9408-9652e001dd96_Method">
    <vt:lpwstr>Standard</vt:lpwstr>
  </property>
  <property fmtid="{D5CDD505-2E9C-101B-9397-08002B2CF9AE}" pid="11" name="MSIP_Label_c968a81f-7ed4-4faa-9408-9652e001dd96_Name">
    <vt:lpwstr>Unrestricted</vt:lpwstr>
  </property>
  <property fmtid="{D5CDD505-2E9C-101B-9397-08002B2CF9AE}" pid="12" name="MSIP_Label_c968a81f-7ed4-4faa-9408-9652e001dd96_SiteId">
    <vt:lpwstr>b64da4ac-e800-4cfc-8931-e607f720a1b8</vt:lpwstr>
  </property>
  <property fmtid="{D5CDD505-2E9C-101B-9397-08002B2CF9AE}" pid="13" name="MSIP_Label_c968a81f-7ed4-4faa-9408-9652e001dd96_ActionId">
    <vt:lpwstr>294ebf3d-f926-451c-b745-8ce5920920a0</vt:lpwstr>
  </property>
  <property fmtid="{D5CDD505-2E9C-101B-9397-08002B2CF9AE}" pid="14" name="MSIP_Label_c968a81f-7ed4-4faa-9408-9652e001dd96_ContentBits">
    <vt:lpwstr>0</vt:lpwstr>
  </property>
</Properties>
</file>